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-fs01.it.sanita.udine\ragioneria\COMUNE\7-BILANCI\2025\31.12.2025\BILANCIO 2025 PER TRASPARENZA\"/>
    </mc:Choice>
  </mc:AlternateContent>
  <xr:revisionPtr revIDLastSave="0" documentId="13_ncr:1_{3EF2D82E-50E2-43F7-A273-8B59067CE45F}" xr6:coauthVersionLast="36" xr6:coauthVersionMax="36" xr10:uidLastSave="{00000000-0000-0000-0000-000000000000}"/>
  <bookViews>
    <workbookView xWindow="0" yWindow="0" windowWidth="28800" windowHeight="11625" xr2:uid="{E276A569-878C-4073-959C-E46D593A5E1F}"/>
  </bookViews>
  <sheets>
    <sheet name="Schema SP" sheetId="1" r:id="rId1"/>
    <sheet name="Schema CE" sheetId="2" r:id="rId2"/>
  </sheets>
  <externalReferences>
    <externalReference r:id="rId3"/>
  </externalReferences>
  <definedNames>
    <definedName name="_xlnm.Print_Area" localSheetId="0">'Schema SP'!$A$1:$L$167</definedName>
    <definedName name="_xlnm.Print_Titles" localSheetId="1">'Schema CE'!$2:$5</definedName>
    <definedName name="_xlnm.Print_Titles" localSheetId="0">'Schema SP'!$3:$4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2" l="1"/>
  <c r="D118" i="2"/>
  <c r="F118" i="2" s="1"/>
  <c r="G118" i="2" s="1"/>
  <c r="E117" i="2"/>
  <c r="D117" i="2"/>
  <c r="F117" i="2" s="1"/>
  <c r="E116" i="2"/>
  <c r="D116" i="2"/>
  <c r="F116" i="2" s="1"/>
  <c r="G116" i="2" s="1"/>
  <c r="F115" i="2"/>
  <c r="E115" i="2"/>
  <c r="D115" i="2"/>
  <c r="F114" i="2"/>
  <c r="G114" i="2" s="1"/>
  <c r="E114" i="2"/>
  <c r="D114" i="2"/>
  <c r="F113" i="2"/>
  <c r="G113" i="2" s="1"/>
  <c r="E113" i="2"/>
  <c r="D113" i="2"/>
  <c r="F112" i="2"/>
  <c r="G112" i="2" s="1"/>
  <c r="E112" i="2"/>
  <c r="D112" i="2"/>
  <c r="F111" i="2"/>
  <c r="G111" i="2" s="1"/>
  <c r="E111" i="2"/>
  <c r="D111" i="2"/>
  <c r="F105" i="2"/>
  <c r="G105" i="2" s="1"/>
  <c r="E103" i="2"/>
  <c r="D103" i="2"/>
  <c r="F103" i="2" s="1"/>
  <c r="G103" i="2" s="1"/>
  <c r="F102" i="2"/>
  <c r="G102" i="2" s="1"/>
  <c r="F101" i="2"/>
  <c r="D100" i="2"/>
  <c r="F96" i="2"/>
  <c r="E96" i="2"/>
  <c r="D96" i="2"/>
  <c r="E95" i="2"/>
  <c r="E97" i="2" s="1"/>
  <c r="D95" i="2"/>
  <c r="D97" i="2" s="1"/>
  <c r="E92" i="2"/>
  <c r="F91" i="2"/>
  <c r="F90" i="2"/>
  <c r="G90" i="2" s="1"/>
  <c r="F84" i="2"/>
  <c r="G84" i="2" s="1"/>
  <c r="F83" i="2"/>
  <c r="G83" i="2" s="1"/>
  <c r="F82" i="2"/>
  <c r="E80" i="2"/>
  <c r="D80" i="2"/>
  <c r="F80" i="2" s="1"/>
  <c r="G80" i="2" s="1"/>
  <c r="F79" i="2"/>
  <c r="F78" i="2"/>
  <c r="E77" i="2"/>
  <c r="F76" i="2"/>
  <c r="G76" i="2" s="1"/>
  <c r="F75" i="2"/>
  <c r="F74" i="2"/>
  <c r="F73" i="2"/>
  <c r="D72" i="2"/>
  <c r="E72" i="2"/>
  <c r="F71" i="2"/>
  <c r="G71" i="2" s="1"/>
  <c r="F70" i="2"/>
  <c r="G70" i="2" s="1"/>
  <c r="F69" i="2"/>
  <c r="G69" i="2" s="1"/>
  <c r="F68" i="2"/>
  <c r="G68" i="2" s="1"/>
  <c r="E65" i="2"/>
  <c r="D65" i="2"/>
  <c r="F64" i="2"/>
  <c r="G64" i="2" s="1"/>
  <c r="F63" i="2"/>
  <c r="G63" i="2" s="1"/>
  <c r="F62" i="2"/>
  <c r="G62" i="2" s="1"/>
  <c r="E59" i="2"/>
  <c r="D59" i="2"/>
  <c r="F58" i="2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D41" i="2"/>
  <c r="F42" i="2"/>
  <c r="G42" i="2" s="1"/>
  <c r="E41" i="2"/>
  <c r="F40" i="2"/>
  <c r="G40" i="2" s="1"/>
  <c r="E38" i="2"/>
  <c r="D38" i="2"/>
  <c r="F34" i="2"/>
  <c r="G34" i="2" s="1"/>
  <c r="F33" i="2"/>
  <c r="F32" i="2"/>
  <c r="G32" i="2" s="1"/>
  <c r="F31" i="2"/>
  <c r="G31" i="2" s="1"/>
  <c r="F30" i="2"/>
  <c r="G30" i="2" s="1"/>
  <c r="F29" i="2"/>
  <c r="G29" i="2" s="1"/>
  <c r="F28" i="2"/>
  <c r="G28" i="2" s="1"/>
  <c r="E26" i="2"/>
  <c r="D26" i="2"/>
  <c r="F25" i="2"/>
  <c r="G25" i="2" s="1"/>
  <c r="F24" i="2"/>
  <c r="F23" i="2"/>
  <c r="G23" i="2" s="1"/>
  <c r="F22" i="2"/>
  <c r="G22" i="2" s="1"/>
  <c r="F21" i="2"/>
  <c r="G21" i="2" s="1"/>
  <c r="F19" i="2"/>
  <c r="F17" i="2"/>
  <c r="G17" i="2" s="1"/>
  <c r="F16" i="2"/>
  <c r="G16" i="2" s="1"/>
  <c r="F15" i="2"/>
  <c r="F14" i="2"/>
  <c r="G14" i="2" s="1"/>
  <c r="F13" i="2"/>
  <c r="F12" i="2"/>
  <c r="G12" i="2" s="1"/>
  <c r="F10" i="2"/>
  <c r="G10" i="2" s="1"/>
  <c r="D9" i="2"/>
  <c r="K166" i="1"/>
  <c r="L166" i="1" s="1"/>
  <c r="K165" i="1"/>
  <c r="L164" i="1"/>
  <c r="K164" i="1"/>
  <c r="L163" i="1"/>
  <c r="K163" i="1"/>
  <c r="L160" i="1"/>
  <c r="K160" i="1"/>
  <c r="K158" i="1"/>
  <c r="L158" i="1" s="1"/>
  <c r="L157" i="1"/>
  <c r="I159" i="1"/>
  <c r="L156" i="1"/>
  <c r="K156" i="1"/>
  <c r="K153" i="1"/>
  <c r="L152" i="1"/>
  <c r="K152" i="1"/>
  <c r="L150" i="1"/>
  <c r="K150" i="1"/>
  <c r="K149" i="1"/>
  <c r="L149" i="1" s="1"/>
  <c r="L148" i="1"/>
  <c r="K148" i="1"/>
  <c r="K147" i="1"/>
  <c r="L147" i="1" s="1"/>
  <c r="L146" i="1"/>
  <c r="K146" i="1"/>
  <c r="K145" i="1"/>
  <c r="L145" i="1" s="1"/>
  <c r="L144" i="1"/>
  <c r="K144" i="1"/>
  <c r="L143" i="1"/>
  <c r="K143" i="1"/>
  <c r="J141" i="1"/>
  <c r="K142" i="1"/>
  <c r="I141" i="1"/>
  <c r="K140" i="1"/>
  <c r="K139" i="1"/>
  <c r="L139" i="1" s="1"/>
  <c r="L138" i="1"/>
  <c r="K138" i="1"/>
  <c r="L137" i="1"/>
  <c r="K137" i="1"/>
  <c r="L136" i="1"/>
  <c r="K136" i="1"/>
  <c r="L135" i="1"/>
  <c r="K135" i="1"/>
  <c r="L133" i="1"/>
  <c r="K133" i="1"/>
  <c r="J134" i="1"/>
  <c r="K132" i="1"/>
  <c r="L132" i="1" s="1"/>
  <c r="L131" i="1"/>
  <c r="K131" i="1"/>
  <c r="K129" i="1"/>
  <c r="L129" i="1" s="1"/>
  <c r="K128" i="1"/>
  <c r="L127" i="1"/>
  <c r="K127" i="1"/>
  <c r="K126" i="1"/>
  <c r="L125" i="1"/>
  <c r="I130" i="1"/>
  <c r="L124" i="1"/>
  <c r="K124" i="1"/>
  <c r="K122" i="1"/>
  <c r="L122" i="1" s="1"/>
  <c r="L121" i="1"/>
  <c r="K121" i="1"/>
  <c r="L120" i="1"/>
  <c r="K120" i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L113" i="1"/>
  <c r="K113" i="1"/>
  <c r="K112" i="1"/>
  <c r="L112" i="1" s="1"/>
  <c r="K111" i="1"/>
  <c r="L111" i="1" s="1"/>
  <c r="K110" i="1"/>
  <c r="L110" i="1" s="1"/>
  <c r="J109" i="1"/>
  <c r="I109" i="1"/>
  <c r="K109" i="1" s="1"/>
  <c r="L109" i="1" s="1"/>
  <c r="K108" i="1"/>
  <c r="L108" i="1" s="1"/>
  <c r="J123" i="1"/>
  <c r="K97" i="1"/>
  <c r="L97" i="1" s="1"/>
  <c r="K96" i="1"/>
  <c r="L96" i="1" s="1"/>
  <c r="L95" i="1"/>
  <c r="K95" i="1"/>
  <c r="L94" i="1"/>
  <c r="J98" i="1"/>
  <c r="K94" i="1"/>
  <c r="K89" i="1"/>
  <c r="L89" i="1" s="1"/>
  <c r="L88" i="1"/>
  <c r="J90" i="1"/>
  <c r="K88" i="1"/>
  <c r="L87" i="1"/>
  <c r="K87" i="1"/>
  <c r="K85" i="1"/>
  <c r="K84" i="1"/>
  <c r="K83" i="1"/>
  <c r="K82" i="1"/>
  <c r="K80" i="1"/>
  <c r="L79" i="1"/>
  <c r="K78" i="1"/>
  <c r="L78" i="1"/>
  <c r="K77" i="1"/>
  <c r="K76" i="1"/>
  <c r="L75" i="1"/>
  <c r="K74" i="1"/>
  <c r="L74" i="1" s="1"/>
  <c r="K73" i="1"/>
  <c r="L73" i="1"/>
  <c r="K72" i="1"/>
  <c r="L72" i="1" s="1"/>
  <c r="K71" i="1"/>
  <c r="L71" i="1" s="1"/>
  <c r="K70" i="1"/>
  <c r="L70" i="1"/>
  <c r="L69" i="1"/>
  <c r="K69" i="1"/>
  <c r="K68" i="1"/>
  <c r="L68" i="1"/>
  <c r="K67" i="1"/>
  <c r="L67" i="1" s="1"/>
  <c r="K66" i="1"/>
  <c r="L66" i="1" s="1"/>
  <c r="K65" i="1"/>
  <c r="L65" i="1" s="1"/>
  <c r="K64" i="1"/>
  <c r="L63" i="1"/>
  <c r="K63" i="1"/>
  <c r="L62" i="1"/>
  <c r="K62" i="1"/>
  <c r="K61" i="1"/>
  <c r="K60" i="1"/>
  <c r="L57" i="1"/>
  <c r="K57" i="1"/>
  <c r="K56" i="1"/>
  <c r="L56" i="1"/>
  <c r="L55" i="1"/>
  <c r="K55" i="1"/>
  <c r="L54" i="1"/>
  <c r="K54" i="1"/>
  <c r="L52" i="1"/>
  <c r="K52" i="1"/>
  <c r="K51" i="1"/>
  <c r="L51" i="1" s="1"/>
  <c r="K50" i="1"/>
  <c r="L50" i="1" s="1"/>
  <c r="K49" i="1"/>
  <c r="K48" i="1"/>
  <c r="L45" i="1"/>
  <c r="K45" i="1"/>
  <c r="L44" i="1"/>
  <c r="K44" i="1"/>
  <c r="K42" i="1"/>
  <c r="L42" i="1" s="1"/>
  <c r="J40" i="1"/>
  <c r="I40" i="1"/>
  <c r="K36" i="1"/>
  <c r="L36" i="1" s="1"/>
  <c r="L33" i="1"/>
  <c r="K33" i="1"/>
  <c r="K32" i="1"/>
  <c r="L32" i="1"/>
  <c r="L31" i="1"/>
  <c r="K31" i="1"/>
  <c r="K30" i="1"/>
  <c r="L30" i="1"/>
  <c r="H29" i="1"/>
  <c r="G29" i="1"/>
  <c r="G28" i="1" s="1"/>
  <c r="H28" i="1"/>
  <c r="L27" i="1"/>
  <c r="K27" i="1"/>
  <c r="K25" i="1"/>
  <c r="L25" i="1" s="1"/>
  <c r="K23" i="1"/>
  <c r="L23" i="1" s="1"/>
  <c r="K21" i="1"/>
  <c r="L21" i="1" s="1"/>
  <c r="K18" i="1"/>
  <c r="K16" i="1"/>
  <c r="L16" i="1" s="1"/>
  <c r="K12" i="1"/>
  <c r="L12" i="1" s="1"/>
  <c r="K11" i="1"/>
  <c r="L11" i="1" s="1"/>
  <c r="L10" i="1"/>
  <c r="K10" i="1"/>
  <c r="L9" i="1"/>
  <c r="I7" i="1"/>
  <c r="J7" i="1"/>
  <c r="K8" i="1"/>
  <c r="D106" i="2" l="1"/>
  <c r="F72" i="2"/>
  <c r="F65" i="2"/>
  <c r="G65" i="2" s="1"/>
  <c r="E85" i="2"/>
  <c r="F41" i="2"/>
  <c r="G41" i="2" s="1"/>
  <c r="F26" i="2"/>
  <c r="G26" i="2" s="1"/>
  <c r="F97" i="2"/>
  <c r="E9" i="2"/>
  <c r="E35" i="2" s="1"/>
  <c r="F18" i="2"/>
  <c r="G18" i="2" s="1"/>
  <c r="F38" i="2"/>
  <c r="G38" i="2" s="1"/>
  <c r="D35" i="2"/>
  <c r="F11" i="2"/>
  <c r="G11" i="2" s="1"/>
  <c r="F59" i="2"/>
  <c r="G59" i="2" s="1"/>
  <c r="F20" i="2"/>
  <c r="F61" i="2"/>
  <c r="G61" i="2" s="1"/>
  <c r="F67" i="2"/>
  <c r="G67" i="2" s="1"/>
  <c r="E100" i="2"/>
  <c r="E106" i="2" s="1"/>
  <c r="F106" i="2" s="1"/>
  <c r="G106" i="2" s="1"/>
  <c r="F104" i="2"/>
  <c r="F39" i="2"/>
  <c r="G39" i="2" s="1"/>
  <c r="F43" i="2"/>
  <c r="G43" i="2" s="1"/>
  <c r="F81" i="2"/>
  <c r="F95" i="2"/>
  <c r="F27" i="2"/>
  <c r="G27" i="2" s="1"/>
  <c r="D77" i="2"/>
  <c r="F77" i="2" s="1"/>
  <c r="D92" i="2"/>
  <c r="F92" i="2" s="1"/>
  <c r="G92" i="2" s="1"/>
  <c r="F60" i="2"/>
  <c r="G60" i="2" s="1"/>
  <c r="F66" i="2"/>
  <c r="G66" i="2" s="1"/>
  <c r="L85" i="1"/>
  <c r="L140" i="1"/>
  <c r="L153" i="1"/>
  <c r="K29" i="1"/>
  <c r="L77" i="1"/>
  <c r="K40" i="1"/>
  <c r="L40" i="1" s="1"/>
  <c r="L18" i="1"/>
  <c r="K17" i="1"/>
  <c r="K34" i="1"/>
  <c r="L34" i="1" s="1"/>
  <c r="L48" i="1"/>
  <c r="L83" i="1"/>
  <c r="L165" i="1"/>
  <c r="K7" i="1"/>
  <c r="L7" i="1" s="1"/>
  <c r="J155" i="1"/>
  <c r="I13" i="1"/>
  <c r="L60" i="1"/>
  <c r="K9" i="1"/>
  <c r="K15" i="1"/>
  <c r="L15" i="1" s="1"/>
  <c r="K19" i="1"/>
  <c r="L19" i="1" s="1"/>
  <c r="L64" i="1"/>
  <c r="L76" i="1"/>
  <c r="L80" i="1"/>
  <c r="L82" i="1"/>
  <c r="L84" i="1"/>
  <c r="L126" i="1"/>
  <c r="L128" i="1"/>
  <c r="K141" i="1"/>
  <c r="L141" i="1" s="1"/>
  <c r="K154" i="1"/>
  <c r="L154" i="1" s="1"/>
  <c r="J159" i="1"/>
  <c r="I28" i="1"/>
  <c r="K35" i="1"/>
  <c r="K41" i="1"/>
  <c r="L41" i="1" s="1"/>
  <c r="L49" i="1"/>
  <c r="K75" i="1"/>
  <c r="J81" i="1"/>
  <c r="K151" i="1"/>
  <c r="L151" i="1" s="1"/>
  <c r="I155" i="1"/>
  <c r="K157" i="1"/>
  <c r="I167" i="1"/>
  <c r="K167" i="1" s="1"/>
  <c r="I81" i="1"/>
  <c r="L35" i="1"/>
  <c r="L61" i="1"/>
  <c r="K125" i="1"/>
  <c r="J167" i="1"/>
  <c r="I98" i="1"/>
  <c r="K98" i="1" s="1"/>
  <c r="L98" i="1" s="1"/>
  <c r="I123" i="1"/>
  <c r="I134" i="1"/>
  <c r="K134" i="1" s="1"/>
  <c r="L134" i="1" s="1"/>
  <c r="K20" i="1"/>
  <c r="L20" i="1" s="1"/>
  <c r="K22" i="1"/>
  <c r="L22" i="1" s="1"/>
  <c r="K24" i="1"/>
  <c r="L24" i="1" s="1"/>
  <c r="K26" i="1"/>
  <c r="L26" i="1" s="1"/>
  <c r="K53" i="1"/>
  <c r="K79" i="1"/>
  <c r="I90" i="1"/>
  <c r="K90" i="1" s="1"/>
  <c r="L90" i="1" s="1"/>
  <c r="L8" i="1"/>
  <c r="L53" i="1"/>
  <c r="L142" i="1"/>
  <c r="J130" i="1"/>
  <c r="E87" i="2" l="1"/>
  <c r="E108" i="2" s="1"/>
  <c r="E120" i="2" s="1"/>
  <c r="F9" i="2"/>
  <c r="G9" i="2" s="1"/>
  <c r="J161" i="1"/>
  <c r="K81" i="1"/>
  <c r="L81" i="1" s="1"/>
  <c r="D85" i="2"/>
  <c r="F85" i="2" s="1"/>
  <c r="G85" i="2" s="1"/>
  <c r="F35" i="2"/>
  <c r="G35" i="2" s="1"/>
  <c r="F100" i="2"/>
  <c r="G100" i="2" s="1"/>
  <c r="K123" i="1"/>
  <c r="L123" i="1" s="1"/>
  <c r="I161" i="1"/>
  <c r="K161" i="1" s="1"/>
  <c r="L161" i="1" s="1"/>
  <c r="J46" i="1"/>
  <c r="L29" i="1"/>
  <c r="J28" i="1"/>
  <c r="K28" i="1" s="1"/>
  <c r="K155" i="1"/>
  <c r="L155" i="1" s="1"/>
  <c r="J13" i="1"/>
  <c r="K13" i="1" s="1"/>
  <c r="L167" i="1"/>
  <c r="I37" i="1"/>
  <c r="L17" i="1"/>
  <c r="K130" i="1"/>
  <c r="L130" i="1" s="1"/>
  <c r="K58" i="1"/>
  <c r="K59" i="1"/>
  <c r="L59" i="1" s="1"/>
  <c r="K14" i="1"/>
  <c r="L14" i="1" s="1"/>
  <c r="K47" i="1"/>
  <c r="L47" i="1" s="1"/>
  <c r="K159" i="1"/>
  <c r="L159" i="1" s="1"/>
  <c r="D87" i="2" l="1"/>
  <c r="D108" i="2" s="1"/>
  <c r="F108" i="2" s="1"/>
  <c r="G108" i="2" s="1"/>
  <c r="J86" i="1"/>
  <c r="L13" i="1"/>
  <c r="J37" i="1"/>
  <c r="K37" i="1" s="1"/>
  <c r="I46" i="1"/>
  <c r="L28" i="1"/>
  <c r="L58" i="1"/>
  <c r="D120" i="2" l="1"/>
  <c r="F120" i="2" s="1"/>
  <c r="G120" i="2" s="1"/>
  <c r="K46" i="1"/>
  <c r="L46" i="1" s="1"/>
  <c r="I86" i="1"/>
  <c r="L37" i="1"/>
  <c r="J92" i="1"/>
  <c r="J169" i="1" l="1"/>
  <c r="K86" i="1"/>
  <c r="L86" i="1" s="1"/>
  <c r="I92" i="1"/>
  <c r="K92" i="1" l="1"/>
  <c r="L92" i="1" s="1"/>
  <c r="I1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45" authorId="0" shapeId="0" xr:uid="{A43EBFE3-9255-40C8-AA59-7E3E2310EA60}">
      <text>
        <r>
          <rPr>
            <sz val="9"/>
            <color indexed="81"/>
            <rFont val="Tahoma"/>
            <family val="2"/>
          </rPr>
          <t xml:space="preserve">da compilare in linea con tab. 22 Crediti N.I.
</t>
        </r>
      </text>
    </comment>
    <comment ref="G136" authorId="0" shapeId="0" xr:uid="{A392E51F-5F61-4CEC-B25C-1B5BC443D545}">
      <text>
        <r>
          <rPr>
            <sz val="9"/>
            <color indexed="81"/>
            <rFont val="Tahoma"/>
            <family val="2"/>
          </rPr>
          <t xml:space="preserve">da compilare in linea con tab. 44 Debiti N.I.
</t>
        </r>
      </text>
    </comment>
  </commentList>
</comments>
</file>

<file path=xl/sharedStrings.xml><?xml version="1.0" encoding="utf-8"?>
<sst xmlns="http://schemas.openxmlformats.org/spreadsheetml/2006/main" count="434" uniqueCount="301">
  <si>
    <t>STATO PATRIMONIALE
Attivo</t>
  </si>
  <si>
    <t>Importi: Unità di Euro</t>
  </si>
  <si>
    <t>AZIENDA SANITARIA UNIVERSITARIA FRIULI CENTRALE                                                                     BILANCIO DI ESERCIZIO 2025</t>
  </si>
  <si>
    <t>Anno 2025</t>
  </si>
  <si>
    <t>Anno 2024</t>
  </si>
  <si>
    <t>VARIAZIONE 2025/2024</t>
  </si>
  <si>
    <t xml:space="preserve">Importo </t>
  </si>
  <si>
    <t>%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</si>
  <si>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</si>
  <si>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</si>
  <si>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</si>
  <si>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</si>
  <si>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</si>
  <si>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</si>
  <si>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</si>
  <si>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Costi di ricerca, sviluppo</t>
  </si>
  <si>
    <t>3)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</si>
  <si>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</si>
  <si>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</si>
  <si>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</si>
  <si>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</si>
  <si>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</si>
  <si>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</si>
  <si>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</si>
  <si>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</si>
  <si>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</si>
  <si>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</si>
  <si>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</si>
  <si>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</si>
  <si>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</si>
  <si>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</si>
  <si>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</si>
  <si>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</si>
  <si>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</si>
  <si>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</si>
  <si>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</si>
  <si>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</si>
  <si>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</si>
  <si>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</si>
  <si>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</si>
  <si>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</si>
  <si>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</si>
  <si>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</si>
  <si>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</si>
  <si>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</si>
  <si>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</si>
  <si>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t>Immobilizzazioni finanziarie (con separata indicazione, per ciascuna voce dei crediti, degli importi esigibili entro l'esercizio successivo)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</si>
  <si>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</si>
  <si>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</si>
  <si>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</si>
  <si>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</si>
  <si>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</si>
  <si>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</si>
  <si>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</si>
  <si>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</si>
  <si>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</si>
  <si>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</si>
  <si>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</si>
  <si>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B)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</si>
  <si>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</si>
  <si>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</si>
  <si>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</si>
  <si>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</si>
  <si>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</si>
  <si>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</si>
  <si>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</si>
  <si>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</t>
  </si>
  <si>
    <t>Crediti v/Stato parte corrente</t>
  </si>
  <si>
    <t>Crediti v/Stato per spesa corrente ed acconti</t>
  </si>
  <si>
    <t>Crediti v/Stato -  altro</t>
  </si>
  <si>
    <t>Crediti v/Stato per investimenti</t>
  </si>
  <si>
    <t>Crediti v/Stato per ricerca</t>
  </si>
  <si>
    <t xml:space="preserve">Crediti v/Ministero della Salute per ricerca corrente </t>
  </si>
  <si>
    <t>Crediti v/ 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</si>
  <si>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</si>
  <si>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</si>
  <si>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</si>
  <si>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</si>
  <si>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</si>
  <si>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</si>
  <si>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</si>
  <si>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</si>
  <si>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</si>
  <si>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</si>
  <si>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</si>
  <si>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</si>
  <si>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Aut. per finanz.per investimenti</t>
  </si>
  <si>
    <t>Crediti v/Regione o Provincia Aut. per increm. fondo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</si>
  <si>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</si>
  <si>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</si>
  <si>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</si>
  <si>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</si>
  <si>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</si>
  <si>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</si>
  <si>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</si>
  <si>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</si>
  <si>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</si>
  <si>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</si>
  <si>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</si>
  <si>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</si>
  <si>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</si>
  <si>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</si>
  <si>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</si>
  <si>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</si>
  <si>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</si>
  <si>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</si>
  <si>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</si>
  <si>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C)</t>
  </si>
  <si>
    <t>RATEI E RISCONTI ATTIVI</t>
  </si>
  <si>
    <t>Ratei attivi</t>
  </si>
  <si>
    <t>Risconti attivi</t>
  </si>
  <si>
    <t>Totale C)</t>
  </si>
  <si>
    <t>TOTALE ATTIVO (A+B+C)</t>
  </si>
  <si>
    <t>D)</t>
  </si>
  <si>
    <t>CONTI D'ORDINE</t>
  </si>
  <si>
    <t xml:space="preserve">1) </t>
  </si>
  <si>
    <t>Canoni leasing ancora da pagare</t>
  </si>
  <si>
    <t>Depositi cauzionali</t>
  </si>
  <si>
    <t>Beni in comodato</t>
  </si>
  <si>
    <t>Altri conti d'ordine</t>
  </si>
  <si>
    <t>Totale D)</t>
  </si>
  <si>
    <t>STATO PATRIMONIALE
Passivo e Patrimonio netto</t>
  </si>
  <si>
    <t>Importi: unità di Euro</t>
  </si>
  <si>
    <t>VARIAZIONE 2025/20244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</si>
  <si>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</si>
  <si>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</si>
  <si>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</si>
  <si>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</si>
  <si>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</si>
  <si>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 xml:space="preserve">a) </t>
  </si>
  <si>
    <t>Finanziamenti da Stato per investimenti - ex art. 20 legge 67/88</t>
  </si>
  <si>
    <t>Finanziamenti da Stato per ricerca</t>
  </si>
  <si>
    <t xml:space="preserve">c) 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</si>
  <si>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</si>
  <si>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</si>
  <si>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</si>
  <si>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</si>
  <si>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</si>
  <si>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</si>
  <si>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</si>
  <si>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 xml:space="preserve">Contributi per ripiani perdite </t>
  </si>
  <si>
    <t>VI</t>
  </si>
  <si>
    <t>Utili (perdite) portati a nuovo</t>
  </si>
  <si>
    <t>VII</t>
  </si>
  <si>
    <t>Utile (Perdita) dell'esercizio</t>
  </si>
  <si>
    <t>FONDI PER RISCHI E ONERI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</si>
  <si>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</si>
  <si>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</si>
  <si>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</si>
  <si>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</si>
  <si>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</si>
  <si>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TRATTAMENTO FINE RAPPORTO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</si>
  <si>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</si>
  <si>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</si>
  <si>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</si>
  <si>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</si>
  <si>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</si>
  <si>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</si>
  <si>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</si>
  <si>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</si>
  <si>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</si>
  <si>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</si>
  <si>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</si>
  <si>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</si>
  <si>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</si>
  <si>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</si>
  <si>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</si>
  <si>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</si>
  <si>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</si>
  <si>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</si>
  <si>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</si>
  <si>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</si>
  <si>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</si>
  <si>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</si>
  <si>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</si>
  <si>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</si>
  <si>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</si>
  <si>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</si>
  <si>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E)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</si>
  <si>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</si>
  <si>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</si>
  <si>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</si>
  <si>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</si>
  <si>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</si>
  <si>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</si>
  <si>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 xml:space="preserve"> </t>
  </si>
  <si>
    <t>Totale F)</t>
  </si>
  <si>
    <t xml:space="preserve">CONTO ECONOMICO </t>
  </si>
  <si>
    <t>Importi: Euro</t>
  </si>
  <si>
    <t>AZIENDA SANITARIA UNIVERSITARIA FRIULI CENTRALE   
BILANCIO DI ESERCIZIO 2025</t>
  </si>
  <si>
    <t>Importo 2025</t>
  </si>
  <si>
    <t>Importo 2024</t>
  </si>
  <si>
    <t>Variazione
importo 2025 / importo 2024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</si>
  <si>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</si>
  <si>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</si>
  <si>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</si>
  <si>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</si>
  <si>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</si>
  <si>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</si>
  <si>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</si>
  <si>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</si>
  <si>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</si>
  <si>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</si>
  <si>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</si>
  <si>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</si>
  <si>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</si>
  <si>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</si>
  <si>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</si>
  <si>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</si>
  <si>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</si>
  <si>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</si>
  <si>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</si>
  <si>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</si>
  <si>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</si>
  <si>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</si>
  <si>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</si>
  <si>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</si>
  <si>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</si>
  <si>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</si>
  <si>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</si>
  <si>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</si>
  <si>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</si>
  <si>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</si>
  <si>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</si>
  <si>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</si>
  <si>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</si>
  <si>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</si>
  <si>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</si>
  <si>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</si>
  <si>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</si>
  <si>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</si>
  <si>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</si>
  <si>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</si>
  <si>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</si>
  <si>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</si>
  <si>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</si>
  <si>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</si>
  <si>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</si>
  <si>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</si>
  <si>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</si>
  <si>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</si>
  <si>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</si>
  <si>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</si>
  <si>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</si>
  <si>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</si>
  <si>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</si>
  <si>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</si>
  <si>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</si>
  <si>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</si>
  <si>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</si>
  <si>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</si>
  <si>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</si>
  <si>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</si>
  <si>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</si>
  <si>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</si>
  <si>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</si>
  <si>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</si>
  <si>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</si>
  <si>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</si>
  <si>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</si>
  <si>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</si>
  <si>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</si>
  <si>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</si>
  <si>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</si>
  <si>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</si>
  <si>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</si>
  <si>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</si>
  <si>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</si>
  <si>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</si>
  <si>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</si>
  <si>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</si>
  <si>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PROVENTI E ONERI FINANZIARI</t>
  </si>
  <si>
    <t xml:space="preserve">Interessi attivi e altri proventi finanziari </t>
  </si>
  <si>
    <t xml:space="preserve">Interessi passivi e altri oneri finanziari </t>
  </si>
  <si>
    <t>TOTALE C)</t>
  </si>
  <si>
    <t>TOTALE PROVENTI E ONERI FINANZIARI</t>
  </si>
  <si>
    <t>RETTIFICHE DI VALORE DI ATTIVITA' FINANZIARIE</t>
  </si>
  <si>
    <t>Rivalutazioni</t>
  </si>
  <si>
    <t>Svalutazioni</t>
  </si>
  <si>
    <t>TOTALE D)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</si>
  <si>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</si>
  <si>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</si>
  <si>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</si>
  <si>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</si>
  <si>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</si>
  <si>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</si>
  <si>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</si>
  <si>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</si>
  <si>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</si>
  <si>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</si>
  <si>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</si>
  <si>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</si>
  <si>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</si>
  <si>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</si>
  <si>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</si>
  <si>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</si>
  <si>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</si>
  <si>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</si>
  <si>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 xml:space="preserve"> Accantonamento a F.do Imposte (Accertamenti, condoni, ecc.)</t>
  </si>
  <si>
    <t>TOTALE Y)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</si>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</sst>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_-* #,##0.00_-;\-* #,##0.00_-;_-* &quot;-&quot;??_-;_-@_-"/>
    <numFmt numFmtId="165" formatCode="#,###"/>
    <numFmt numFmtId="166" formatCode="_-* #,##0_-;\-* #,##0_-;_-* &quot;-&quot;_-;_-@_-"/>
    <numFmt numFmtId="167" formatCode="#,##0_ ;\-#,##0\ "/>
    <numFmt numFmtId="168" formatCode="#,##0;\(#,##0\)"/>
    <numFmt numFmtId="169" formatCode="_-* #,##0_-;\-* #,##0_-;_-* &quot;-&quot;??_-;_-@_-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DecimaWE Rg"/>
    </font>
    <font>
      <b/>
      <sz val="8"/>
      <name val="DecimaWE Rg"/>
    </font>
    <font>
      <sz val="10"/>
      <name val="DecimaWE Rg"/>
    </font>
    <font>
      <b/>
      <sz val="10"/>
      <name val="DecimaWE Rg"/>
    </font>
    <font>
      <sz val="8"/>
      <name val="DecimaWE Rg"/>
    </font>
    <font>
      <b/>
      <sz val="12"/>
      <name val="New Century Schlbk"/>
    </font>
    <font>
      <b/>
      <i/>
      <sz val="8"/>
      <name val="DecimaWE Rg"/>
    </font>
    <font>
      <i/>
      <sz val="8"/>
      <name val="DecimaWE Rg"/>
    </font>
    <font>
      <sz val="8"/>
      <color rgb="FFFF0000"/>
      <name val="DecimaWE Rg"/>
    </font>
    <font>
      <b/>
      <sz val="8"/>
      <color rgb="FFFF0000"/>
      <name val="DecimaWE Rg"/>
    </font>
    <font>
      <sz val="9"/>
      <color indexed="81"/>
      <name val="Tahoma"/>
      <family val="2"/>
    </font>
    <font>
      <sz val="10"/>
      <name val="Arial"/>
    </font>
    <font>
      <b/>
      <sz val="16"/>
      <name val="DecimaWE Rg"/>
    </font>
    <font>
      <b/>
      <sz val="9"/>
      <name val="DecimaWE Rg"/>
    </font>
    <font>
      <sz val="9"/>
      <name val="DecimaWE Rg"/>
    </font>
    <font>
      <b/>
      <u/>
      <sz val="8"/>
      <name val="DecimaWE Rg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7" fillId="0" borderId="0">
      <alignment horizontal="left"/>
    </xf>
    <xf numFmtId="0" fontId="13" fillId="0" borderId="0"/>
  </cellStyleXfs>
  <cellXfs count="330">
    <xf numFmtId="0" fontId="0" fillId="0" borderId="0" xfId="0"/>
    <xf numFmtId="0" fontId="4" fillId="0" borderId="0" xfId="4" applyFont="1" applyAlignment="1">
      <alignment vertical="center"/>
    </xf>
    <xf numFmtId="20" fontId="4" fillId="0" borderId="0" xfId="4" applyNumberFormat="1" applyFont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164" fontId="3" fillId="0" borderId="0" xfId="1" applyFont="1" applyBorder="1" applyAlignment="1">
      <alignment horizontal="center" vertical="center"/>
    </xf>
    <xf numFmtId="3" fontId="3" fillId="0" borderId="0" xfId="4" applyNumberFormat="1" applyFont="1" applyAlignment="1">
      <alignment horizontal="center" vertical="center"/>
    </xf>
    <xf numFmtId="3" fontId="6" fillId="0" borderId="14" xfId="2" quotePrefix="1" applyNumberFormat="1" applyFont="1" applyFill="1" applyBorder="1" applyAlignment="1" applyProtection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165" fontId="5" fillId="0" borderId="0" xfId="5" applyFont="1" applyBorder="1" applyAlignment="1">
      <alignment horizontal="left" vertical="center"/>
    </xf>
    <xf numFmtId="168" fontId="6" fillId="0" borderId="0" xfId="4" applyNumberFormat="1" applyFont="1" applyBorder="1" applyAlignment="1">
      <alignment horizontal="right" vertical="center" wrapText="1"/>
    </xf>
    <xf numFmtId="168" fontId="6" fillId="0" borderId="0" xfId="4" applyNumberFormat="1" applyFont="1" applyAlignment="1">
      <alignment horizontal="right" vertical="center" wrapText="1"/>
    </xf>
    <xf numFmtId="10" fontId="6" fillId="0" borderId="17" xfId="3" applyNumberFormat="1" applyFont="1" applyFill="1" applyBorder="1" applyAlignment="1" applyProtection="1">
      <alignment horizontal="right" vertical="center" wrapText="1"/>
    </xf>
    <xf numFmtId="164" fontId="3" fillId="0" borderId="15" xfId="1" applyFont="1" applyBorder="1" applyAlignment="1" applyProtection="1">
      <alignment horizontal="center" vertical="center"/>
    </xf>
    <xf numFmtId="164" fontId="3" fillId="0" borderId="18" xfId="1" applyFont="1" applyBorder="1" applyAlignment="1" applyProtection="1">
      <alignment horizontal="left" vertical="center"/>
    </xf>
    <xf numFmtId="164" fontId="3" fillId="0" borderId="0" xfId="1" applyFont="1" applyBorder="1" applyAlignment="1" applyProtection="1">
      <alignment horizontal="center"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 applyProtection="1">
      <alignment horizontal="right" vertical="center"/>
    </xf>
    <xf numFmtId="10" fontId="8" fillId="0" borderId="20" xfId="3" applyNumberFormat="1" applyFont="1" applyFill="1" applyBorder="1" applyAlignment="1" applyProtection="1">
      <alignment horizontal="right" vertical="center"/>
    </xf>
    <xf numFmtId="0" fontId="3" fillId="0" borderId="0" xfId="4" applyFont="1" applyAlignment="1">
      <alignment vertical="center"/>
    </xf>
    <xf numFmtId="164" fontId="3" fillId="0" borderId="15" xfId="1" applyFont="1" applyBorder="1" applyAlignment="1">
      <alignment vertical="center"/>
    </xf>
    <xf numFmtId="164" fontId="3" fillId="0" borderId="0" xfId="1" applyFont="1" applyFill="1" applyBorder="1" applyAlignment="1" applyProtection="1">
      <alignment horizontal="left" vertical="center"/>
    </xf>
    <xf numFmtId="3" fontId="3" fillId="0" borderId="19" xfId="1" applyNumberFormat="1" applyFont="1" applyFill="1" applyBorder="1" applyAlignment="1" applyProtection="1">
      <alignment horizontal="right" vertical="center"/>
    </xf>
    <xf numFmtId="10" fontId="3" fillId="0" borderId="20" xfId="3" applyNumberFormat="1" applyFont="1" applyFill="1" applyBorder="1" applyAlignment="1" applyProtection="1">
      <alignment horizontal="right" vertical="center"/>
    </xf>
    <xf numFmtId="43" fontId="3" fillId="0" borderId="0" xfId="4" applyNumberFormat="1" applyFont="1" applyAlignment="1">
      <alignment vertical="center"/>
    </xf>
    <xf numFmtId="164" fontId="6" fillId="0" borderId="0" xfId="1" applyFont="1" applyBorder="1" applyAlignment="1" applyProtection="1">
      <alignment horizontal="center" vertical="center"/>
    </xf>
    <xf numFmtId="164" fontId="6" fillId="0" borderId="0" xfId="1" applyFont="1" applyFill="1" applyBorder="1" applyAlignment="1" applyProtection="1">
      <alignment horizontal="left" vertical="center"/>
    </xf>
    <xf numFmtId="164" fontId="9" fillId="0" borderId="0" xfId="1" applyFont="1" applyFill="1" applyBorder="1" applyAlignment="1" applyProtection="1">
      <alignment horizontal="left" vertical="center"/>
    </xf>
    <xf numFmtId="164" fontId="6" fillId="0" borderId="0" xfId="1" applyFont="1" applyBorder="1" applyAlignment="1" applyProtection="1">
      <alignment horizontal="right" vertical="center"/>
    </xf>
    <xf numFmtId="10" fontId="9" fillId="0" borderId="20" xfId="3" applyNumberFormat="1" applyFont="1" applyFill="1" applyBorder="1" applyAlignment="1" applyProtection="1">
      <alignment horizontal="right" vertical="center"/>
    </xf>
    <xf numFmtId="0" fontId="6" fillId="0" borderId="0" xfId="4" applyFont="1" applyAlignment="1">
      <alignment vertical="center"/>
    </xf>
    <xf numFmtId="164" fontId="6" fillId="0" borderId="15" xfId="1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3" fontId="6" fillId="0" borderId="19" xfId="1" applyNumberFormat="1" applyFont="1" applyFill="1" applyBorder="1" applyAlignment="1" applyProtection="1">
      <alignment horizontal="right" vertical="center"/>
    </xf>
    <xf numFmtId="164" fontId="3" fillId="0" borderId="0" xfId="1" quotePrefix="1" applyFont="1" applyFill="1" applyBorder="1" applyAlignment="1" applyProtection="1">
      <alignment horizontal="left" vertical="center"/>
    </xf>
    <xf numFmtId="164" fontId="9" fillId="0" borderId="0" xfId="1" quotePrefix="1" applyFont="1" applyFill="1" applyBorder="1" applyAlignment="1" applyProtection="1">
      <alignment horizontal="left" vertical="center"/>
    </xf>
    <xf numFmtId="164" fontId="8" fillId="0" borderId="15" xfId="1" applyFont="1" applyBorder="1" applyAlignment="1" applyProtection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164" fontId="9" fillId="0" borderId="0" xfId="1" applyFont="1" applyBorder="1" applyAlignment="1" applyProtection="1">
      <alignment horizontal="center" vertical="center"/>
    </xf>
    <xf numFmtId="164" fontId="9" fillId="0" borderId="0" xfId="1" applyFont="1" applyBorder="1" applyAlignment="1" applyProtection="1">
      <alignment horizontal="left" vertical="center"/>
    </xf>
    <xf numFmtId="164" fontId="9" fillId="0" borderId="0" xfId="1" applyFont="1" applyBorder="1" applyAlignment="1">
      <alignment vertical="center"/>
    </xf>
    <xf numFmtId="164" fontId="9" fillId="0" borderId="0" xfId="1" applyFont="1" applyBorder="1" applyAlignment="1" applyProtection="1">
      <alignment horizontal="right" vertical="center"/>
    </xf>
    <xf numFmtId="0" fontId="9" fillId="0" borderId="0" xfId="4" applyFont="1" applyAlignment="1">
      <alignment vertical="center"/>
    </xf>
    <xf numFmtId="164" fontId="6" fillId="0" borderId="0" xfId="1" applyFont="1" applyBorder="1" applyAlignment="1" applyProtection="1">
      <alignment horizontal="left" vertical="center"/>
    </xf>
    <xf numFmtId="164" fontId="6" fillId="0" borderId="18" xfId="1" applyFont="1" applyFill="1" applyBorder="1" applyAlignment="1" applyProtection="1">
      <alignment horizontal="left" vertical="center"/>
    </xf>
    <xf numFmtId="164" fontId="6" fillId="0" borderId="18" xfId="1" applyFont="1" applyFill="1" applyBorder="1" applyAlignment="1">
      <alignment vertical="center"/>
    </xf>
    <xf numFmtId="164" fontId="9" fillId="0" borderId="13" xfId="1" applyFont="1" applyBorder="1" applyAlignment="1" applyProtection="1">
      <alignment horizontal="center" vertical="center"/>
    </xf>
    <xf numFmtId="164" fontId="6" fillId="0" borderId="0" xfId="1" quotePrefix="1" applyFont="1" applyFill="1" applyBorder="1" applyAlignment="1" applyProtection="1">
      <alignment horizontal="left" vertical="center"/>
    </xf>
    <xf numFmtId="164" fontId="6" fillId="0" borderId="19" xfId="1" applyFont="1" applyBorder="1" applyAlignment="1" applyProtection="1">
      <alignment horizontal="right" vertical="center"/>
    </xf>
    <xf numFmtId="164" fontId="9" fillId="0" borderId="18" xfId="1" quotePrefix="1" applyFont="1" applyFill="1" applyBorder="1" applyAlignment="1" applyProtection="1">
      <alignment horizontal="left" vertical="center"/>
    </xf>
    <xf numFmtId="3" fontId="6" fillId="0" borderId="21" xfId="1" applyNumberFormat="1" applyFont="1" applyFill="1" applyBorder="1" applyAlignment="1" applyProtection="1">
      <alignment horizontal="right" vertical="center"/>
    </xf>
    <xf numFmtId="164" fontId="6" fillId="0" borderId="22" xfId="1" applyFont="1" applyBorder="1" applyAlignment="1" applyProtection="1">
      <alignment horizontal="right" vertical="center"/>
    </xf>
    <xf numFmtId="164" fontId="6" fillId="0" borderId="23" xfId="1" applyFont="1" applyBorder="1" applyAlignment="1" applyProtection="1">
      <alignment horizontal="right" vertical="center"/>
    </xf>
    <xf numFmtId="10" fontId="3" fillId="3" borderId="14" xfId="3" applyNumberFormat="1" applyFont="1" applyFill="1" applyBorder="1" applyAlignment="1" applyProtection="1">
      <alignment horizontal="right" vertical="center"/>
    </xf>
    <xf numFmtId="10" fontId="3" fillId="0" borderId="17" xfId="3" applyNumberFormat="1" applyFont="1" applyFill="1" applyBorder="1" applyAlignment="1" applyProtection="1">
      <alignment horizontal="right" vertical="center"/>
    </xf>
    <xf numFmtId="164" fontId="3" fillId="0" borderId="15" xfId="1" applyFont="1" applyBorder="1" applyAlignment="1" applyProtection="1">
      <alignment vertical="center"/>
    </xf>
    <xf numFmtId="164" fontId="3" fillId="0" borderId="18" xfId="1" applyFont="1" applyFill="1" applyBorder="1" applyAlignment="1" applyProtection="1">
      <alignment vertical="center"/>
    </xf>
    <xf numFmtId="164" fontId="3" fillId="0" borderId="0" xfId="1" applyFont="1" applyBorder="1" applyAlignment="1" applyProtection="1">
      <alignment vertical="center"/>
    </xf>
    <xf numFmtId="164" fontId="8" fillId="0" borderId="18" xfId="1" applyFont="1" applyFill="1" applyBorder="1" applyAlignment="1" applyProtection="1">
      <alignment vertical="center"/>
    </xf>
    <xf numFmtId="164" fontId="6" fillId="0" borderId="0" xfId="1" applyFont="1" applyBorder="1" applyAlignment="1" applyProtection="1">
      <alignment vertical="center"/>
    </xf>
    <xf numFmtId="3" fontId="3" fillId="0" borderId="0" xfId="4" applyNumberFormat="1" applyFont="1" applyAlignment="1">
      <alignment vertical="center"/>
    </xf>
    <xf numFmtId="164" fontId="6" fillId="0" borderId="0" xfId="1" applyFont="1" applyFill="1" applyBorder="1" applyAlignment="1">
      <alignment vertical="center"/>
    </xf>
    <xf numFmtId="167" fontId="6" fillId="0" borderId="0" xfId="4" applyNumberFormat="1" applyFont="1" applyAlignment="1">
      <alignment vertical="center"/>
    </xf>
    <xf numFmtId="164" fontId="9" fillId="0" borderId="0" xfId="1" applyFont="1" applyBorder="1" applyAlignment="1" applyProtection="1">
      <alignment vertical="center"/>
    </xf>
    <xf numFmtId="169" fontId="6" fillId="0" borderId="25" xfId="1" applyNumberFormat="1" applyFont="1" applyFill="1" applyBorder="1" applyAlignment="1" applyProtection="1">
      <alignment vertical="center"/>
    </xf>
    <xf numFmtId="169" fontId="6" fillId="0" borderId="25" xfId="1" applyNumberFormat="1" applyFont="1" applyBorder="1" applyAlignment="1" applyProtection="1">
      <alignment vertical="center"/>
    </xf>
    <xf numFmtId="164" fontId="6" fillId="0" borderId="0" xfId="1" applyFont="1" applyFill="1" applyBorder="1" applyAlignment="1" applyProtection="1">
      <alignment vertical="center"/>
    </xf>
    <xf numFmtId="164" fontId="9" fillId="0" borderId="0" xfId="1" applyFont="1" applyFill="1" applyBorder="1" applyAlignment="1" applyProtection="1">
      <alignment vertical="center" wrapText="1"/>
    </xf>
    <xf numFmtId="169" fontId="6" fillId="0" borderId="19" xfId="1" applyNumberFormat="1" applyFont="1" applyFill="1" applyBorder="1" applyAlignment="1" applyProtection="1">
      <alignment vertical="center"/>
    </xf>
    <xf numFmtId="164" fontId="6" fillId="0" borderId="0" xfId="1" applyFont="1" applyFill="1" applyBorder="1" applyAlignment="1" applyProtection="1">
      <alignment vertical="center" wrapText="1"/>
    </xf>
    <xf numFmtId="169" fontId="6" fillId="0" borderId="26" xfId="1" applyNumberFormat="1" applyFont="1" applyFill="1" applyBorder="1" applyAlignment="1" applyProtection="1">
      <alignment vertical="center"/>
    </xf>
    <xf numFmtId="164" fontId="3" fillId="0" borderId="0" xfId="1" applyFont="1" applyFill="1" applyBorder="1" applyAlignment="1" applyProtection="1">
      <alignment vertical="center"/>
    </xf>
    <xf numFmtId="164" fontId="9" fillId="0" borderId="0" xfId="1" applyFont="1" applyFill="1" applyBorder="1" applyAlignment="1" applyProtection="1">
      <alignment vertical="center"/>
    </xf>
    <xf numFmtId="164" fontId="10" fillId="0" borderId="0" xfId="1" applyFont="1" applyBorder="1" applyAlignment="1" applyProtection="1">
      <alignment vertical="center"/>
    </xf>
    <xf numFmtId="164" fontId="3" fillId="0" borderId="22" xfId="1" applyFont="1" applyBorder="1" applyAlignment="1" applyProtection="1">
      <alignment vertical="center"/>
    </xf>
    <xf numFmtId="164" fontId="3" fillId="0" borderId="18" xfId="1" applyFont="1" applyBorder="1" applyAlignment="1" applyProtection="1">
      <alignment vertical="center"/>
    </xf>
    <xf numFmtId="164" fontId="3" fillId="0" borderId="23" xfId="1" applyFont="1" applyBorder="1" applyAlignment="1" applyProtection="1">
      <alignment vertical="center"/>
    </xf>
    <xf numFmtId="164" fontId="3" fillId="0" borderId="15" xfId="1" applyFont="1" applyFill="1" applyBorder="1" applyAlignment="1" applyProtection="1">
      <alignment vertical="center"/>
    </xf>
    <xf numFmtId="167" fontId="6" fillId="0" borderId="19" xfId="1" applyNumberFormat="1" applyFont="1" applyBorder="1" applyAlignment="1" applyProtection="1">
      <alignment horizontal="right" vertical="center"/>
    </xf>
    <xf numFmtId="10" fontId="3" fillId="3" borderId="4" xfId="3" applyNumberFormat="1" applyFont="1" applyFill="1" applyBorder="1" applyAlignment="1" applyProtection="1">
      <alignment horizontal="right" vertical="center"/>
    </xf>
    <xf numFmtId="164" fontId="6" fillId="0" borderId="18" xfId="1" applyFont="1" applyFill="1" applyBorder="1" applyAlignment="1" applyProtection="1">
      <alignment vertical="center"/>
    </xf>
    <xf numFmtId="10" fontId="3" fillId="3" borderId="31" xfId="3" applyNumberFormat="1" applyFont="1" applyFill="1" applyBorder="1" applyAlignment="1" applyProtection="1">
      <alignment horizontal="right" vertical="center"/>
    </xf>
    <xf numFmtId="164" fontId="6" fillId="0" borderId="0" xfId="1" applyFont="1" applyFill="1" applyBorder="1" applyAlignment="1" applyProtection="1">
      <alignment horizontal="right" vertical="center"/>
    </xf>
    <xf numFmtId="3" fontId="6" fillId="0" borderId="0" xfId="2" applyNumberFormat="1" applyFont="1" applyFill="1" applyBorder="1" applyAlignment="1" applyProtection="1">
      <alignment horizontal="right" vertical="center"/>
    </xf>
    <xf numFmtId="164" fontId="6" fillId="0" borderId="0" xfId="1" applyFont="1" applyBorder="1" applyAlignment="1">
      <alignment horizontal="center" vertical="center"/>
    </xf>
    <xf numFmtId="164" fontId="6" fillId="0" borderId="0" xfId="1" applyFont="1" applyBorder="1" applyAlignment="1">
      <alignment horizontal="right" vertical="center"/>
    </xf>
    <xf numFmtId="3" fontId="6" fillId="0" borderId="0" xfId="4" applyNumberFormat="1" applyFont="1" applyAlignment="1">
      <alignment horizontal="right" vertical="center"/>
    </xf>
    <xf numFmtId="164" fontId="4" fillId="0" borderId="0" xfId="1" applyFont="1" applyBorder="1" applyAlignment="1">
      <alignment horizontal="center" vertical="center"/>
    </xf>
    <xf numFmtId="164" fontId="5" fillId="0" borderId="0" xfId="1" applyFont="1" applyBorder="1" applyAlignment="1">
      <alignment vertical="center"/>
    </xf>
    <xf numFmtId="164" fontId="3" fillId="0" borderId="15" xfId="1" applyFont="1" applyBorder="1" applyAlignment="1" applyProtection="1">
      <alignment horizontal="center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164" fontId="3" fillId="0" borderId="0" xfId="1" applyFont="1" applyFill="1" applyBorder="1" applyAlignment="1">
      <alignment horizontal="left" vertical="center"/>
    </xf>
    <xf numFmtId="164" fontId="6" fillId="0" borderId="22" xfId="1" applyFont="1" applyBorder="1" applyAlignment="1" applyProtection="1">
      <alignment horizontal="right" vertical="center" wrapText="1"/>
    </xf>
    <xf numFmtId="164" fontId="6" fillId="0" borderId="18" xfId="1" applyFont="1" applyBorder="1" applyAlignment="1" applyProtection="1">
      <alignment horizontal="right" vertical="center" wrapText="1"/>
    </xf>
    <xf numFmtId="3" fontId="6" fillId="0" borderId="20" xfId="4" applyNumberFormat="1" applyFont="1" applyBorder="1" applyAlignment="1">
      <alignment horizontal="right" vertical="center" wrapText="1"/>
    </xf>
    <xf numFmtId="164" fontId="3" fillId="0" borderId="18" xfId="1" applyFont="1" applyFill="1" applyBorder="1" applyAlignment="1" applyProtection="1">
      <alignment horizontal="left" vertical="center"/>
    </xf>
    <xf numFmtId="164" fontId="3" fillId="0" borderId="18" xfId="1" applyFont="1" applyBorder="1" applyAlignment="1" applyProtection="1">
      <alignment horizontal="right" vertical="center"/>
    </xf>
    <xf numFmtId="164" fontId="3" fillId="0" borderId="19" xfId="1" applyFont="1" applyBorder="1" applyAlignment="1" applyProtection="1">
      <alignment horizontal="right" vertical="center"/>
    </xf>
    <xf numFmtId="3" fontId="3" fillId="0" borderId="20" xfId="4" applyNumberFormat="1" applyFont="1" applyBorder="1" applyAlignment="1">
      <alignment horizontal="right" vertical="center"/>
    </xf>
    <xf numFmtId="164" fontId="3" fillId="0" borderId="0" xfId="4" applyNumberFormat="1" applyFont="1" applyAlignment="1">
      <alignment vertical="center"/>
    </xf>
    <xf numFmtId="164" fontId="3" fillId="0" borderId="0" xfId="1" applyFont="1" applyBorder="1" applyAlignment="1" applyProtection="1">
      <alignment horizontal="left" vertical="center"/>
    </xf>
    <xf numFmtId="164" fontId="8" fillId="0" borderId="0" xfId="1" applyFont="1" applyFill="1" applyBorder="1" applyAlignment="1" applyProtection="1">
      <alignment horizontal="left" vertical="center"/>
    </xf>
    <xf numFmtId="164" fontId="6" fillId="0" borderId="18" xfId="1" applyFont="1" applyBorder="1" applyAlignment="1" applyProtection="1">
      <alignment horizontal="right" vertical="center"/>
    </xf>
    <xf numFmtId="2" fontId="9" fillId="0" borderId="20" xfId="3" applyNumberFormat="1" applyFont="1" applyFill="1" applyBorder="1" applyAlignment="1" applyProtection="1">
      <alignment horizontal="right" vertical="center"/>
    </xf>
    <xf numFmtId="164" fontId="3" fillId="0" borderId="15" xfId="1" applyFont="1" applyBorder="1" applyAlignment="1" applyProtection="1">
      <alignment horizontal="left" vertical="center"/>
    </xf>
    <xf numFmtId="164" fontId="3" fillId="0" borderId="22" xfId="1" applyFont="1" applyBorder="1" applyAlignment="1" applyProtection="1">
      <alignment horizontal="right" vertical="center"/>
    </xf>
    <xf numFmtId="164" fontId="3" fillId="0" borderId="23" xfId="1" applyFont="1" applyBorder="1" applyAlignment="1" applyProtection="1">
      <alignment horizontal="right" vertical="center"/>
    </xf>
    <xf numFmtId="164" fontId="3" fillId="0" borderId="15" xfId="1" quotePrefix="1" applyFont="1" applyBorder="1" applyAlignment="1" applyProtection="1">
      <alignment horizontal="left" vertical="center"/>
    </xf>
    <xf numFmtId="164" fontId="3" fillId="0" borderId="0" xfId="1" quotePrefix="1" applyFont="1" applyBorder="1" applyAlignment="1" applyProtection="1">
      <alignment horizontal="center" vertical="center"/>
    </xf>
    <xf numFmtId="164" fontId="9" fillId="0" borderId="13" xfId="1" quotePrefix="1" applyFont="1" applyBorder="1" applyAlignment="1" applyProtection="1">
      <alignment horizontal="center" vertical="center"/>
    </xf>
    <xf numFmtId="164" fontId="9" fillId="0" borderId="32" xfId="1" applyFont="1" applyBorder="1" applyAlignment="1" applyProtection="1">
      <alignment horizontal="center" vertical="center"/>
    </xf>
    <xf numFmtId="164" fontId="3" fillId="0" borderId="18" xfId="1" applyFont="1" applyFill="1" applyBorder="1" applyAlignment="1">
      <alignment horizontal="left" vertical="center"/>
    </xf>
    <xf numFmtId="167" fontId="3" fillId="0" borderId="19" xfId="1" applyNumberFormat="1" applyFont="1" applyFill="1" applyBorder="1" applyAlignment="1" applyProtection="1">
      <alignment horizontal="right" vertical="center"/>
    </xf>
    <xf numFmtId="164" fontId="3" fillId="0" borderId="19" xfId="1" applyFont="1" applyFill="1" applyBorder="1" applyAlignment="1" applyProtection="1">
      <alignment horizontal="right" vertical="center"/>
    </xf>
    <xf numFmtId="164" fontId="6" fillId="0" borderId="19" xfId="1" applyFont="1" applyFill="1" applyBorder="1" applyAlignment="1" applyProtection="1">
      <alignment horizontal="right" vertical="center"/>
    </xf>
    <xf numFmtId="167" fontId="6" fillId="0" borderId="19" xfId="1" applyNumberFormat="1" applyFont="1" applyFill="1" applyBorder="1" applyAlignment="1" applyProtection="1">
      <alignment horizontal="right" vertical="center"/>
    </xf>
    <xf numFmtId="164" fontId="6" fillId="0" borderId="18" xfId="1" applyFont="1" applyBorder="1" applyAlignment="1">
      <alignment horizontal="right" vertical="center"/>
    </xf>
    <xf numFmtId="164" fontId="8" fillId="0" borderId="18" xfId="1" applyFont="1" applyFill="1" applyBorder="1" applyAlignment="1" applyProtection="1">
      <alignment horizontal="left" vertical="center"/>
    </xf>
    <xf numFmtId="164" fontId="3" fillId="0" borderId="15" xfId="1" applyFont="1" applyBorder="1" applyAlignment="1">
      <alignment horizontal="center" vertical="center"/>
    </xf>
    <xf numFmtId="164" fontId="3" fillId="0" borderId="0" xfId="1" applyFont="1" applyBorder="1" applyAlignment="1">
      <alignment horizontal="left" vertical="center"/>
    </xf>
    <xf numFmtId="164" fontId="3" fillId="0" borderId="18" xfId="1" applyFont="1" applyFill="1" applyBorder="1" applyAlignment="1" applyProtection="1">
      <alignment horizontal="right" vertical="center"/>
    </xf>
    <xf numFmtId="167" fontId="3" fillId="0" borderId="21" xfId="1" applyNumberFormat="1" applyFont="1" applyFill="1" applyBorder="1" applyAlignment="1" applyProtection="1">
      <alignment horizontal="right" vertical="center"/>
    </xf>
    <xf numFmtId="164" fontId="3" fillId="0" borderId="21" xfId="1" applyFont="1" applyBorder="1" applyAlignment="1" applyProtection="1">
      <alignment horizontal="right" vertical="center"/>
    </xf>
    <xf numFmtId="167" fontId="3" fillId="0" borderId="0" xfId="4" applyNumberFormat="1" applyFont="1" applyAlignment="1">
      <alignment vertical="center"/>
    </xf>
    <xf numFmtId="0" fontId="6" fillId="0" borderId="0" xfId="4" applyFont="1" applyAlignment="1">
      <alignment horizontal="center" vertical="center"/>
    </xf>
    <xf numFmtId="3" fontId="6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2" fillId="0" borderId="5" xfId="6" applyFont="1" applyBorder="1" applyAlignment="1">
      <alignment horizontal="left" vertical="center"/>
    </xf>
    <xf numFmtId="0" fontId="2" fillId="0" borderId="6" xfId="6" applyFont="1" applyBorder="1" applyAlignment="1">
      <alignment horizontal="left" vertical="center"/>
    </xf>
    <xf numFmtId="0" fontId="5" fillId="0" borderId="6" xfId="6" applyFont="1" applyBorder="1" applyAlignment="1">
      <alignment vertical="center"/>
    </xf>
    <xf numFmtId="167" fontId="5" fillId="0" borderId="6" xfId="1" applyNumberFormat="1" applyFont="1" applyBorder="1" applyAlignment="1">
      <alignment vertical="center"/>
    </xf>
    <xf numFmtId="167" fontId="5" fillId="0" borderId="7" xfId="1" applyNumberFormat="1" applyFont="1" applyBorder="1" applyAlignment="1">
      <alignment vertical="center"/>
    </xf>
    <xf numFmtId="167" fontId="5" fillId="0" borderId="0" xfId="1" applyNumberFormat="1" applyFont="1" applyFill="1" applyAlignment="1">
      <alignment vertical="center"/>
    </xf>
    <xf numFmtId="164" fontId="4" fillId="0" borderId="0" xfId="1" applyFont="1" applyFill="1" applyAlignment="1">
      <alignment vertical="center"/>
    </xf>
    <xf numFmtId="10" fontId="4" fillId="0" borderId="0" xfId="2" applyNumberFormat="1" applyFont="1" applyFill="1" applyAlignment="1">
      <alignment vertical="center"/>
    </xf>
    <xf numFmtId="0" fontId="4" fillId="0" borderId="0" xfId="6" applyFont="1" applyAlignment="1">
      <alignment vertical="center"/>
    </xf>
    <xf numFmtId="0" fontId="14" fillId="0" borderId="33" xfId="6" applyFont="1" applyBorder="1" applyAlignment="1">
      <alignment horizontal="left" vertical="center"/>
    </xf>
    <xf numFmtId="0" fontId="14" fillId="0" borderId="34" xfId="6" applyFont="1" applyBorder="1" applyAlignment="1">
      <alignment vertical="center"/>
    </xf>
    <xf numFmtId="168" fontId="6" fillId="0" borderId="36" xfId="2" quotePrefix="1" applyNumberFormat="1" applyFont="1" applyFill="1" applyBorder="1" applyAlignment="1" applyProtection="1">
      <alignment vertical="center"/>
    </xf>
    <xf numFmtId="168" fontId="6" fillId="0" borderId="34" xfId="2" quotePrefix="1" applyNumberFormat="1" applyFont="1" applyFill="1" applyBorder="1" applyAlignment="1" applyProtection="1">
      <alignment vertical="center"/>
    </xf>
    <xf numFmtId="168" fontId="6" fillId="0" borderId="37" xfId="2" quotePrefix="1" applyNumberFormat="1" applyFont="1" applyFill="1" applyBorder="1" applyAlignment="1" applyProtection="1">
      <alignment vertical="center"/>
    </xf>
    <xf numFmtId="167" fontId="14" fillId="0" borderId="0" xfId="1" applyNumberFormat="1" applyFont="1" applyFill="1" applyBorder="1" applyAlignment="1" applyProtection="1">
      <alignment vertical="center"/>
    </xf>
    <xf numFmtId="168" fontId="6" fillId="0" borderId="0" xfId="2" quotePrefix="1" applyNumberFormat="1" applyFont="1" applyFill="1" applyBorder="1" applyAlignment="1" applyProtection="1">
      <alignment horizontal="center" vertical="center"/>
    </xf>
    <xf numFmtId="0" fontId="3" fillId="0" borderId="15" xfId="6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/>
    </xf>
    <xf numFmtId="0" fontId="6" fillId="0" borderId="0" xfId="6" applyFont="1" applyBorder="1" applyAlignment="1">
      <alignment horizontal="left" vertical="center"/>
    </xf>
    <xf numFmtId="164" fontId="6" fillId="0" borderId="38" xfId="1" applyFont="1" applyFill="1" applyBorder="1" applyAlignment="1" applyProtection="1">
      <alignment horizontal="left" vertical="center"/>
    </xf>
    <xf numFmtId="10" fontId="6" fillId="0" borderId="0" xfId="2" applyNumberFormat="1" applyFont="1" applyFill="1" applyBorder="1" applyAlignment="1" applyProtection="1">
      <alignment horizontal="right" vertical="center"/>
    </xf>
    <xf numFmtId="0" fontId="13" fillId="0" borderId="0" xfId="6"/>
    <xf numFmtId="0" fontId="16" fillId="0" borderId="24" xfId="6" applyFont="1" applyBorder="1" applyAlignment="1">
      <alignment horizontal="center" vertical="center" wrapText="1"/>
    </xf>
    <xf numFmtId="0" fontId="16" fillId="0" borderId="13" xfId="6" applyFont="1" applyBorder="1" applyAlignment="1">
      <alignment horizontal="center" vertical="center" wrapText="1"/>
    </xf>
    <xf numFmtId="164" fontId="6" fillId="0" borderId="13" xfId="1" quotePrefix="1" applyFont="1" applyFill="1" applyBorder="1" applyAlignment="1" applyProtection="1">
      <alignment horizontal="center" vertical="center" wrapText="1"/>
    </xf>
    <xf numFmtId="10" fontId="6" fillId="0" borderId="14" xfId="2" quotePrefix="1" applyNumberFormat="1" applyFont="1" applyFill="1" applyBorder="1" applyAlignment="1" applyProtection="1">
      <alignment horizontal="center" vertical="center" wrapText="1"/>
    </xf>
    <xf numFmtId="0" fontId="3" fillId="0" borderId="45" xfId="6" applyFont="1" applyBorder="1" applyAlignment="1">
      <alignment horizontal="center" vertical="center" wrapText="1"/>
    </xf>
    <xf numFmtId="0" fontId="3" fillId="0" borderId="22" xfId="6" applyFont="1" applyBorder="1" applyAlignment="1">
      <alignment horizontal="center" vertical="center" wrapText="1"/>
    </xf>
    <xf numFmtId="0" fontId="6" fillId="0" borderId="46" xfId="6" applyFont="1" applyBorder="1" applyAlignment="1">
      <alignment vertical="center"/>
    </xf>
    <xf numFmtId="164" fontId="6" fillId="0" borderId="46" xfId="1" applyFont="1" applyFill="1" applyBorder="1" applyAlignment="1">
      <alignment vertical="center"/>
    </xf>
    <xf numFmtId="164" fontId="6" fillId="0" borderId="16" xfId="1" applyFont="1" applyFill="1" applyBorder="1" applyAlignment="1" applyProtection="1">
      <alignment horizontal="right" vertical="center" wrapText="1"/>
    </xf>
    <xf numFmtId="10" fontId="6" fillId="0" borderId="17" xfId="2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>
      <alignment horizontal="left" vertical="center"/>
    </xf>
    <xf numFmtId="10" fontId="6" fillId="0" borderId="20" xfId="2" applyNumberFormat="1" applyFont="1" applyFill="1" applyBorder="1" applyAlignment="1" applyProtection="1">
      <alignment horizontal="right" vertical="center"/>
    </xf>
    <xf numFmtId="0" fontId="6" fillId="0" borderId="18" xfId="6" applyFont="1" applyBorder="1" applyAlignment="1">
      <alignment horizontal="left" vertical="center"/>
    </xf>
    <xf numFmtId="164" fontId="3" fillId="0" borderId="18" xfId="1" applyFont="1" applyFill="1" applyBorder="1" applyAlignment="1">
      <alignment vertical="center"/>
    </xf>
    <xf numFmtId="164" fontId="8" fillId="0" borderId="18" xfId="1" applyFont="1" applyFill="1" applyBorder="1" applyAlignment="1" applyProtection="1">
      <alignment horizontal="right" vertical="center"/>
    </xf>
    <xf numFmtId="10" fontId="3" fillId="0" borderId="38" xfId="3" applyNumberFormat="1" applyFont="1" applyFill="1" applyBorder="1" applyAlignment="1">
      <alignment horizontal="right" vertical="center"/>
    </xf>
    <xf numFmtId="43" fontId="13" fillId="0" borderId="0" xfId="6" applyNumberFormat="1"/>
    <xf numFmtId="0" fontId="4" fillId="0" borderId="15" xfId="6" applyFont="1" applyBorder="1" applyAlignment="1">
      <alignment horizontal="center" vertical="center"/>
    </xf>
    <xf numFmtId="164" fontId="9" fillId="0" borderId="18" xfId="1" applyFont="1" applyBorder="1" applyAlignment="1" applyProtection="1">
      <alignment horizontal="right" vertical="center"/>
    </xf>
    <xf numFmtId="164" fontId="9" fillId="0" borderId="18" xfId="1" applyFont="1" applyFill="1" applyBorder="1" applyAlignment="1" applyProtection="1">
      <alignment horizontal="right" vertical="center"/>
    </xf>
    <xf numFmtId="10" fontId="6" fillId="0" borderId="38" xfId="3" applyNumberFormat="1" applyFont="1" applyFill="1" applyBorder="1" applyAlignment="1">
      <alignment horizontal="right" vertical="center"/>
    </xf>
    <xf numFmtId="0" fontId="9" fillId="0" borderId="18" xfId="6" applyFont="1" applyBorder="1" applyAlignment="1">
      <alignment horizontal="left" vertical="center"/>
    </xf>
    <xf numFmtId="0" fontId="9" fillId="0" borderId="0" xfId="6" applyFont="1" applyBorder="1" applyAlignment="1">
      <alignment horizontal="left" vertical="center"/>
    </xf>
    <xf numFmtId="0" fontId="9" fillId="0" borderId="18" xfId="6" applyFont="1" applyBorder="1" applyAlignment="1">
      <alignment horizontal="left" vertical="center" wrapText="1"/>
    </xf>
    <xf numFmtId="164" fontId="6" fillId="0" borderId="18" xfId="1" applyFont="1" applyFill="1" applyBorder="1" applyAlignment="1" applyProtection="1">
      <alignment horizontal="right" vertical="center"/>
    </xf>
    <xf numFmtId="164" fontId="8" fillId="0" borderId="18" xfId="1" applyFont="1" applyBorder="1" applyAlignment="1" applyProtection="1">
      <alignment horizontal="right" vertical="center"/>
    </xf>
    <xf numFmtId="0" fontId="4" fillId="0" borderId="18" xfId="6" applyFont="1" applyBorder="1" applyAlignment="1">
      <alignment vertical="center"/>
    </xf>
    <xf numFmtId="0" fontId="3" fillId="2" borderId="24" xfId="6" quotePrefix="1" applyFont="1" applyFill="1" applyBorder="1" applyAlignment="1">
      <alignment horizontal="left" vertical="center"/>
    </xf>
    <xf numFmtId="0" fontId="3" fillId="2" borderId="13" xfId="6" quotePrefix="1" applyFont="1" applyFill="1" applyBorder="1" applyAlignment="1">
      <alignment horizontal="left" vertical="center"/>
    </xf>
    <xf numFmtId="164" fontId="3" fillId="2" borderId="32" xfId="1" applyFont="1" applyFill="1" applyBorder="1" applyAlignment="1" applyProtection="1">
      <alignment horizontal="right" vertical="center"/>
    </xf>
    <xf numFmtId="164" fontId="3" fillId="3" borderId="32" xfId="1" applyFont="1" applyFill="1" applyBorder="1" applyAlignment="1" applyProtection="1">
      <alignment horizontal="right" vertical="center"/>
    </xf>
    <xf numFmtId="10" fontId="3" fillId="3" borderId="37" xfId="3" applyNumberFormat="1" applyFont="1" applyFill="1" applyBorder="1" applyAlignment="1" applyProtection="1">
      <alignment horizontal="right" vertical="center"/>
    </xf>
    <xf numFmtId="0" fontId="4" fillId="0" borderId="0" xfId="6" applyFont="1" applyBorder="1" applyAlignment="1">
      <alignment horizontal="center" vertical="center"/>
    </xf>
    <xf numFmtId="10" fontId="6" fillId="0" borderId="38" xfId="3" applyNumberFormat="1" applyFont="1" applyFill="1" applyBorder="1" applyAlignment="1" applyProtection="1">
      <alignment horizontal="right" vertical="center"/>
    </xf>
    <xf numFmtId="0" fontId="3" fillId="0" borderId="18" xfId="6" quotePrefix="1" applyFont="1" applyBorder="1" applyAlignment="1">
      <alignment horizontal="left" vertical="center"/>
    </xf>
    <xf numFmtId="10" fontId="3" fillId="0" borderId="38" xfId="3" applyNumberFormat="1" applyFont="1" applyFill="1" applyBorder="1" applyAlignment="1" applyProtection="1">
      <alignment horizontal="right" vertical="center"/>
    </xf>
    <xf numFmtId="0" fontId="5" fillId="0" borderId="18" xfId="6" applyFont="1" applyBorder="1" applyAlignment="1">
      <alignment vertical="center"/>
    </xf>
    <xf numFmtId="0" fontId="3" fillId="0" borderId="0" xfId="6" applyFont="1" applyBorder="1" applyAlignment="1">
      <alignment horizontal="left" vertical="center"/>
    </xf>
    <xf numFmtId="0" fontId="3" fillId="0" borderId="27" xfId="6" applyFont="1" applyBorder="1" applyAlignment="1">
      <alignment horizontal="center" vertical="center"/>
    </xf>
    <xf numFmtId="0" fontId="3" fillId="0" borderId="28" xfId="6" applyFont="1" applyBorder="1" applyAlignment="1">
      <alignment horizontal="center" vertical="center"/>
    </xf>
    <xf numFmtId="0" fontId="3" fillId="0" borderId="28" xfId="6" applyFont="1" applyBorder="1" applyAlignment="1">
      <alignment horizontal="left" vertical="center"/>
    </xf>
    <xf numFmtId="164" fontId="3" fillId="0" borderId="28" xfId="1" applyFont="1" applyBorder="1" applyAlignment="1" applyProtection="1">
      <alignment horizontal="right" vertical="center"/>
    </xf>
    <xf numFmtId="164" fontId="3" fillId="0" borderId="28" xfId="1" applyFont="1" applyFill="1" applyBorder="1" applyAlignment="1" applyProtection="1">
      <alignment horizontal="right" vertical="center"/>
    </xf>
    <xf numFmtId="10" fontId="3" fillId="0" borderId="47" xfId="3" applyNumberFormat="1" applyFont="1" applyFill="1" applyBorder="1" applyAlignment="1" applyProtection="1">
      <alignment horizontal="right" vertical="center"/>
    </xf>
    <xf numFmtId="0" fontId="17" fillId="2" borderId="48" xfId="6" quotePrefix="1" applyFont="1" applyFill="1" applyBorder="1" applyAlignment="1">
      <alignment horizontal="left" vertical="center"/>
    </xf>
    <xf numFmtId="0" fontId="17" fillId="2" borderId="3" xfId="6" quotePrefix="1" applyFont="1" applyFill="1" applyBorder="1" applyAlignment="1">
      <alignment horizontal="left" vertical="center"/>
    </xf>
    <xf numFmtId="164" fontId="3" fillId="2" borderId="35" xfId="1" applyFont="1" applyFill="1" applyBorder="1" applyAlignment="1" applyProtection="1">
      <alignment horizontal="right" vertical="center"/>
    </xf>
    <xf numFmtId="0" fontId="4" fillId="0" borderId="5" xfId="6" applyFont="1" applyBorder="1" applyAlignment="1">
      <alignment horizontal="center" vertical="center"/>
    </xf>
    <xf numFmtId="0" fontId="4" fillId="0" borderId="6" xfId="6" applyFont="1" applyBorder="1" applyAlignment="1">
      <alignment horizontal="center" vertical="center"/>
    </xf>
    <xf numFmtId="0" fontId="6" fillId="0" borderId="42" xfId="6" applyFont="1" applyBorder="1" applyAlignment="1">
      <alignment horizontal="left" vertical="center"/>
    </xf>
    <xf numFmtId="0" fontId="5" fillId="0" borderId="15" xfId="6" applyFont="1" applyBorder="1" applyAlignment="1">
      <alignment horizontal="center" vertical="center"/>
    </xf>
    <xf numFmtId="0" fontId="3" fillId="0" borderId="18" xfId="6" applyFont="1" applyBorder="1" applyAlignment="1">
      <alignment vertical="center"/>
    </xf>
    <xf numFmtId="0" fontId="5" fillId="0" borderId="0" xfId="6" applyFont="1" applyBorder="1" applyAlignment="1">
      <alignment horizontal="center" vertical="center"/>
    </xf>
    <xf numFmtId="0" fontId="3" fillId="2" borderId="49" xfId="6" quotePrefix="1" applyFont="1" applyFill="1" applyBorder="1" applyAlignment="1">
      <alignment horizontal="left" vertical="center"/>
    </xf>
    <xf numFmtId="0" fontId="3" fillId="2" borderId="30" xfId="6" quotePrefix="1" applyFont="1" applyFill="1" applyBorder="1" applyAlignment="1">
      <alignment horizontal="left" vertical="center"/>
    </xf>
    <xf numFmtId="164" fontId="3" fillId="2" borderId="29" xfId="1" applyFont="1" applyFill="1" applyBorder="1" applyAlignment="1" applyProtection="1">
      <alignment horizontal="right" vertical="center"/>
    </xf>
    <xf numFmtId="164" fontId="3" fillId="3" borderId="29" xfId="1" applyFont="1" applyFill="1" applyBorder="1" applyAlignment="1" applyProtection="1">
      <alignment horizontal="right" vertical="center"/>
    </xf>
    <xf numFmtId="10" fontId="3" fillId="3" borderId="47" xfId="3" applyNumberFormat="1" applyFont="1" applyFill="1" applyBorder="1" applyAlignment="1" applyProtection="1">
      <alignment horizontal="right" vertical="center"/>
    </xf>
    <xf numFmtId="0" fontId="5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/>
    </xf>
    <xf numFmtId="10" fontId="6" fillId="0" borderId="20" xfId="3" applyNumberFormat="1" applyFont="1" applyFill="1" applyBorder="1" applyAlignment="1" applyProtection="1">
      <alignment horizontal="right" vertical="center"/>
    </xf>
    <xf numFmtId="164" fontId="6" fillId="0" borderId="19" xfId="1" applyFont="1" applyFill="1" applyBorder="1" applyAlignment="1">
      <alignment horizontal="right" vertical="center"/>
    </xf>
    <xf numFmtId="10" fontId="6" fillId="0" borderId="20" xfId="3" applyNumberFormat="1" applyFont="1" applyFill="1" applyBorder="1" applyAlignment="1">
      <alignment horizontal="right" vertical="center"/>
    </xf>
    <xf numFmtId="164" fontId="3" fillId="2" borderId="13" xfId="1" applyFont="1" applyFill="1" applyBorder="1" applyAlignment="1" applyProtection="1">
      <alignment horizontal="right" vertical="center"/>
    </xf>
    <xf numFmtId="164" fontId="3" fillId="3" borderId="13" xfId="1" applyFont="1" applyFill="1" applyBorder="1" applyAlignment="1" applyProtection="1">
      <alignment horizontal="right" vertical="center"/>
    </xf>
    <xf numFmtId="0" fontId="5" fillId="0" borderId="27" xfId="6" applyFont="1" applyBorder="1" applyAlignment="1">
      <alignment horizontal="center" vertical="center"/>
    </xf>
    <xf numFmtId="0" fontId="5" fillId="0" borderId="28" xfId="6" applyFont="1" applyBorder="1" applyAlignment="1">
      <alignment horizontal="center" vertical="center"/>
    </xf>
    <xf numFmtId="0" fontId="3" fillId="0" borderId="28" xfId="6" applyFont="1" applyBorder="1" applyAlignment="1">
      <alignment vertical="center"/>
    </xf>
    <xf numFmtId="164" fontId="3" fillId="0" borderId="28" xfId="1" applyFont="1" applyBorder="1" applyAlignment="1">
      <alignment horizontal="right" vertical="center"/>
    </xf>
    <xf numFmtId="164" fontId="3" fillId="0" borderId="28" xfId="1" applyFont="1" applyFill="1" applyBorder="1" applyAlignment="1">
      <alignment horizontal="right" vertical="center"/>
    </xf>
    <xf numFmtId="10" fontId="3" fillId="0" borderId="47" xfId="3" applyNumberFormat="1" applyFont="1" applyFill="1" applyBorder="1" applyAlignment="1">
      <alignment horizontal="right" vertical="center"/>
    </xf>
    <xf numFmtId="164" fontId="3" fillId="2" borderId="3" xfId="1" applyFont="1" applyFill="1" applyBorder="1" applyAlignment="1" applyProtection="1">
      <alignment horizontal="right" vertical="center"/>
    </xf>
    <xf numFmtId="164" fontId="3" fillId="3" borderId="3" xfId="1" applyFont="1" applyFill="1" applyBorder="1" applyAlignment="1" applyProtection="1">
      <alignment horizontal="right" vertical="center"/>
    </xf>
    <xf numFmtId="0" fontId="4" fillId="0" borderId="0" xfId="6" applyFont="1" applyAlignment="1">
      <alignment horizontal="center" vertical="center"/>
    </xf>
    <xf numFmtId="0" fontId="6" fillId="0" borderId="18" xfId="6" applyFont="1" applyBorder="1" applyAlignment="1">
      <alignment vertical="center"/>
    </xf>
    <xf numFmtId="164" fontId="6" fillId="0" borderId="19" xfId="1" applyFont="1" applyBorder="1" applyAlignment="1">
      <alignment horizontal="right" vertical="center"/>
    </xf>
    <xf numFmtId="0" fontId="9" fillId="0" borderId="0" xfId="6" applyFont="1" applyAlignment="1">
      <alignment horizontal="left" vertical="center"/>
    </xf>
    <xf numFmtId="0" fontId="8" fillId="0" borderId="18" xfId="6" applyFont="1" applyBorder="1" applyAlignment="1">
      <alignment horizontal="left" vertical="center"/>
    </xf>
    <xf numFmtId="164" fontId="3" fillId="0" borderId="19" xfId="1" applyFont="1" applyFill="1" applyBorder="1" applyAlignment="1">
      <alignment horizontal="right" vertical="center"/>
    </xf>
    <xf numFmtId="10" fontId="3" fillId="0" borderId="20" xfId="3" applyNumberFormat="1" applyFont="1" applyFill="1" applyBorder="1" applyAlignment="1">
      <alignment horizontal="right" vertical="center"/>
    </xf>
    <xf numFmtId="0" fontId="3" fillId="0" borderId="50" xfId="6" applyFont="1" applyBorder="1" applyAlignment="1">
      <alignment vertical="center"/>
    </xf>
    <xf numFmtId="0" fontId="4" fillId="0" borderId="11" xfId="6" applyFont="1" applyBorder="1" applyAlignment="1">
      <alignment horizontal="center" vertical="center"/>
    </xf>
    <xf numFmtId="0" fontId="4" fillId="0" borderId="51" xfId="6" applyFont="1" applyBorder="1" applyAlignment="1">
      <alignment vertical="center"/>
    </xf>
    <xf numFmtId="164" fontId="3" fillId="0" borderId="52" xfId="1" applyFont="1" applyFill="1" applyBorder="1" applyAlignment="1">
      <alignment horizontal="right" vertical="center"/>
    </xf>
    <xf numFmtId="164" fontId="0" fillId="0" borderId="0" xfId="1" applyFont="1"/>
    <xf numFmtId="0" fontId="13" fillId="0" borderId="0" xfId="6" applyAlignment="1">
      <alignment horizontal="right" vertical="center"/>
    </xf>
    <xf numFmtId="0" fontId="4" fillId="0" borderId="0" xfId="6" applyFont="1" applyAlignment="1">
      <alignment vertical="center" wrapText="1"/>
    </xf>
    <xf numFmtId="164" fontId="4" fillId="0" borderId="0" xfId="1" applyFont="1" applyFill="1" applyAlignment="1">
      <alignment vertical="center" wrapText="1"/>
    </xf>
    <xf numFmtId="10" fontId="4" fillId="0" borderId="0" xfId="6" applyNumberFormat="1" applyFont="1" applyAlignment="1">
      <alignment horizontal="right" vertical="center" wrapText="1"/>
    </xf>
    <xf numFmtId="10" fontId="4" fillId="0" borderId="0" xfId="2" applyNumberFormat="1" applyFont="1" applyFill="1" applyAlignment="1">
      <alignment horizontal="right" vertical="center" wrapText="1"/>
    </xf>
    <xf numFmtId="168" fontId="4" fillId="0" borderId="0" xfId="2" applyNumberFormat="1" applyFont="1" applyFill="1" applyAlignment="1">
      <alignment horizontal="right" vertical="center"/>
    </xf>
    <xf numFmtId="169" fontId="6" fillId="0" borderId="0" xfId="1" applyNumberFormat="1" applyFont="1" applyBorder="1" applyAlignment="1">
      <alignment horizontal="right" vertical="center"/>
    </xf>
    <xf numFmtId="169" fontId="6" fillId="0" borderId="0" xfId="1" applyNumberFormat="1" applyFont="1" applyBorder="1" applyAlignment="1">
      <alignment horizontal="center" vertical="center"/>
    </xf>
    <xf numFmtId="169" fontId="3" fillId="0" borderId="0" xfId="1" applyNumberFormat="1" applyFont="1" applyBorder="1" applyAlignment="1">
      <alignment horizontal="center" vertical="center"/>
    </xf>
    <xf numFmtId="169" fontId="6" fillId="0" borderId="13" xfId="1" quotePrefix="1" applyNumberFormat="1" applyFont="1" applyFill="1" applyBorder="1" applyAlignment="1" applyProtection="1">
      <alignment horizontal="center" vertical="center" wrapText="1"/>
    </xf>
    <xf numFmtId="169" fontId="6" fillId="0" borderId="16" xfId="1" applyNumberFormat="1" applyFont="1" applyBorder="1" applyAlignment="1" applyProtection="1">
      <alignment horizontal="right" vertical="center" wrapText="1"/>
    </xf>
    <xf numFmtId="169" fontId="8" fillId="0" borderId="19" xfId="1" applyNumberFormat="1" applyFont="1" applyFill="1" applyBorder="1" applyAlignment="1" applyProtection="1">
      <alignment horizontal="right" vertical="center"/>
    </xf>
    <xf numFmtId="169" fontId="8" fillId="0" borderId="19" xfId="1" applyNumberFormat="1" applyFont="1" applyBorder="1" applyAlignment="1" applyProtection="1">
      <alignment horizontal="right" vertical="center"/>
    </xf>
    <xf numFmtId="169" fontId="3" fillId="0" borderId="19" xfId="1" applyNumberFormat="1" applyFont="1" applyFill="1" applyBorder="1" applyAlignment="1" applyProtection="1">
      <alignment horizontal="right" vertical="center"/>
    </xf>
    <xf numFmtId="169" fontId="3" fillId="0" borderId="19" xfId="1" applyNumberFormat="1" applyFont="1" applyBorder="1" applyAlignment="1" applyProtection="1">
      <alignment horizontal="right" vertical="center"/>
    </xf>
    <xf numFmtId="169" fontId="9" fillId="0" borderId="19" xfId="1" applyNumberFormat="1" applyFont="1" applyFill="1" applyBorder="1" applyAlignment="1" applyProtection="1">
      <alignment horizontal="right" vertical="center"/>
    </xf>
    <xf numFmtId="169" fontId="6" fillId="0" borderId="19" xfId="1" applyNumberFormat="1" applyFont="1" applyFill="1" applyBorder="1" applyAlignment="1" applyProtection="1">
      <alignment horizontal="right" vertical="center"/>
    </xf>
    <xf numFmtId="169" fontId="6" fillId="0" borderId="21" xfId="1" applyNumberFormat="1" applyFont="1" applyFill="1" applyBorder="1" applyAlignment="1" applyProtection="1">
      <alignment horizontal="right" vertical="center"/>
    </xf>
    <xf numFmtId="169" fontId="3" fillId="2" borderId="13" xfId="1" applyNumberFormat="1" applyFont="1" applyFill="1" applyBorder="1" applyAlignment="1" applyProtection="1">
      <alignment horizontal="right" vertical="center"/>
    </xf>
    <xf numFmtId="169" fontId="8" fillId="2" borderId="13" xfId="1" applyNumberFormat="1" applyFont="1" applyFill="1" applyBorder="1" applyAlignment="1" applyProtection="1">
      <alignment horizontal="right" vertical="center"/>
    </xf>
    <xf numFmtId="169" fontId="3" fillId="0" borderId="16" xfId="1" applyNumberFormat="1" applyFont="1" applyBorder="1" applyAlignment="1" applyProtection="1">
      <alignment horizontal="right" vertical="center"/>
    </xf>
    <xf numFmtId="169" fontId="6" fillId="0" borderId="19" xfId="1" applyNumberFormat="1" applyFont="1" applyBorder="1" applyAlignment="1" applyProtection="1">
      <alignment horizontal="right" vertical="center"/>
    </xf>
    <xf numFmtId="169" fontId="3" fillId="0" borderId="19" xfId="1" applyNumberFormat="1" applyFont="1" applyFill="1" applyBorder="1" applyAlignment="1">
      <alignment horizontal="right" vertical="center"/>
    </xf>
    <xf numFmtId="169" fontId="3" fillId="0" borderId="19" xfId="1" applyNumberFormat="1" applyFont="1" applyBorder="1" applyAlignment="1">
      <alignment horizontal="right" vertical="center"/>
    </xf>
    <xf numFmtId="169" fontId="3" fillId="0" borderId="18" xfId="1" applyNumberFormat="1" applyFont="1" applyBorder="1" applyAlignment="1" applyProtection="1">
      <alignment vertical="center"/>
    </xf>
    <xf numFmtId="169" fontId="3" fillId="0" borderId="0" xfId="1" applyNumberFormat="1" applyFont="1" applyFill="1" applyBorder="1" applyAlignment="1" applyProtection="1">
      <alignment vertical="center"/>
    </xf>
    <xf numFmtId="169" fontId="3" fillId="2" borderId="3" xfId="1" applyNumberFormat="1" applyFont="1" applyFill="1" applyBorder="1" applyAlignment="1" applyProtection="1">
      <alignment horizontal="right" vertical="center"/>
    </xf>
    <xf numFmtId="169" fontId="3" fillId="2" borderId="30" xfId="1" applyNumberFormat="1" applyFont="1" applyFill="1" applyBorder="1" applyAlignment="1" applyProtection="1">
      <alignment horizontal="right" vertical="center"/>
    </xf>
    <xf numFmtId="169" fontId="3" fillId="0" borderId="0" xfId="1" applyNumberFormat="1" applyFont="1" applyFill="1" applyBorder="1" applyAlignment="1" applyProtection="1">
      <alignment horizontal="left" vertical="center"/>
    </xf>
    <xf numFmtId="169" fontId="6" fillId="0" borderId="0" xfId="1" applyNumberFormat="1" applyFont="1" applyFill="1" applyBorder="1" applyAlignment="1" applyProtection="1">
      <alignment horizontal="right" vertical="center"/>
    </xf>
    <xf numFmtId="169" fontId="6" fillId="0" borderId="18" xfId="1" applyNumberFormat="1" applyFont="1" applyBorder="1" applyAlignment="1" applyProtection="1">
      <alignment horizontal="right" vertical="center" wrapText="1"/>
    </xf>
    <xf numFmtId="169" fontId="6" fillId="0" borderId="19" xfId="1" applyNumberFormat="1" applyFont="1" applyBorder="1" applyAlignment="1" applyProtection="1">
      <alignment horizontal="right" vertical="center" wrapText="1"/>
    </xf>
    <xf numFmtId="169" fontId="3" fillId="0" borderId="18" xfId="1" applyNumberFormat="1" applyFont="1" applyBorder="1" applyAlignment="1" applyProtection="1">
      <alignment horizontal="right" vertical="center"/>
    </xf>
    <xf numFmtId="169" fontId="3" fillId="3" borderId="13" xfId="1" applyNumberFormat="1" applyFont="1" applyFill="1" applyBorder="1" applyAlignment="1" applyProtection="1">
      <alignment horizontal="right" vertical="center"/>
    </xf>
    <xf numFmtId="169" fontId="3" fillId="0" borderId="16" xfId="1" applyNumberFormat="1" applyFont="1" applyBorder="1" applyAlignment="1">
      <alignment vertical="center"/>
    </xf>
    <xf numFmtId="169" fontId="8" fillId="0" borderId="18" xfId="1" applyNumberFormat="1" applyFont="1" applyBorder="1" applyAlignment="1" applyProtection="1">
      <alignment horizontal="center" vertical="center"/>
    </xf>
    <xf numFmtId="169" fontId="3" fillId="0" borderId="18" xfId="1" applyNumberFormat="1" applyFont="1" applyFill="1" applyBorder="1" applyAlignment="1" applyProtection="1">
      <alignment horizontal="right" vertical="center"/>
    </xf>
    <xf numFmtId="169" fontId="3" fillId="3" borderId="3" xfId="1" applyNumberFormat="1" applyFont="1" applyFill="1" applyBorder="1" applyAlignment="1" applyProtection="1">
      <alignment horizontal="right" vertical="center"/>
    </xf>
    <xf numFmtId="169" fontId="6" fillId="0" borderId="0" xfId="1" applyNumberFormat="1" applyFont="1" applyAlignment="1">
      <alignment vertical="center"/>
    </xf>
    <xf numFmtId="164" fontId="3" fillId="2" borderId="27" xfId="1" applyFont="1" applyFill="1" applyBorder="1" applyAlignment="1" applyProtection="1">
      <alignment horizontal="left" vertical="center"/>
    </xf>
    <xf numFmtId="164" fontId="3" fillId="2" borderId="28" xfId="1" applyFont="1" applyFill="1" applyBorder="1" applyAlignment="1" applyProtection="1">
      <alignment horizontal="left" vertical="center"/>
    </xf>
    <xf numFmtId="164" fontId="3" fillId="2" borderId="11" xfId="1" applyFont="1" applyFill="1" applyBorder="1" applyAlignment="1" applyProtection="1">
      <alignment horizontal="left" vertical="center"/>
    </xf>
    <xf numFmtId="164" fontId="3" fillId="2" borderId="29" xfId="1" applyFont="1" applyFill="1" applyBorder="1" applyAlignment="1" applyProtection="1">
      <alignment horizontal="left" vertical="center"/>
    </xf>
    <xf numFmtId="164" fontId="9" fillId="0" borderId="0" xfId="1" applyFont="1" applyFill="1" applyBorder="1" applyAlignment="1" applyProtection="1">
      <alignment horizontal="left" vertical="center" wrapText="1"/>
    </xf>
    <xf numFmtId="164" fontId="9" fillId="0" borderId="18" xfId="1" applyFont="1" applyFill="1" applyBorder="1" applyAlignment="1" applyProtection="1">
      <alignment horizontal="left" vertical="center" wrapText="1"/>
    </xf>
    <xf numFmtId="164" fontId="3" fillId="2" borderId="33" xfId="1" applyFont="1" applyFill="1" applyBorder="1" applyAlignment="1" applyProtection="1">
      <alignment vertical="center"/>
    </xf>
    <xf numFmtId="164" fontId="3" fillId="2" borderId="34" xfId="1" applyFont="1" applyFill="1" applyBorder="1" applyAlignment="1" applyProtection="1">
      <alignment vertical="center"/>
    </xf>
    <xf numFmtId="164" fontId="3" fillId="2" borderId="22" xfId="1" applyFont="1" applyFill="1" applyBorder="1" applyAlignment="1" applyProtection="1">
      <alignment vertical="center"/>
    </xf>
    <xf numFmtId="164" fontId="3" fillId="2" borderId="32" xfId="1" applyFont="1" applyFill="1" applyBorder="1" applyAlignment="1" applyProtection="1">
      <alignment vertical="center"/>
    </xf>
    <xf numFmtId="164" fontId="3" fillId="2" borderId="0" xfId="1" applyFont="1" applyFill="1" applyBorder="1" applyAlignment="1" applyProtection="1">
      <alignment vertical="center"/>
    </xf>
    <xf numFmtId="164" fontId="3" fillId="2" borderId="1" xfId="1" applyFont="1" applyFill="1" applyBorder="1" applyAlignment="1" applyProtection="1">
      <alignment vertical="center"/>
    </xf>
    <xf numFmtId="164" fontId="3" fillId="2" borderId="2" xfId="1" applyFont="1" applyFill="1" applyBorder="1" applyAlignment="1" applyProtection="1">
      <alignment vertical="center"/>
    </xf>
    <xf numFmtId="164" fontId="3" fillId="2" borderId="35" xfId="1" applyFont="1" applyFill="1" applyBorder="1" applyAlignment="1" applyProtection="1">
      <alignment vertical="center"/>
    </xf>
    <xf numFmtId="164" fontId="3" fillId="2" borderId="24" xfId="1" applyFont="1" applyFill="1" applyBorder="1" applyAlignment="1" applyProtection="1">
      <alignment horizontal="left" vertical="center"/>
    </xf>
    <xf numFmtId="164" fontId="3" fillId="2" borderId="13" xfId="1" applyFont="1" applyFill="1" applyBorder="1" applyAlignment="1" applyProtection="1">
      <alignment horizontal="left" vertical="center"/>
    </xf>
    <xf numFmtId="164" fontId="3" fillId="2" borderId="16" xfId="1" applyFont="1" applyFill="1" applyBorder="1" applyAlignment="1" applyProtection="1">
      <alignment horizontal="left" vertical="center"/>
    </xf>
    <xf numFmtId="164" fontId="3" fillId="2" borderId="24" xfId="1" applyFont="1" applyFill="1" applyBorder="1" applyAlignment="1" applyProtection="1">
      <alignment vertical="center"/>
    </xf>
    <xf numFmtId="164" fontId="3" fillId="2" borderId="13" xfId="1" applyFont="1" applyFill="1" applyBorder="1" applyAlignment="1" applyProtection="1">
      <alignment vertical="center"/>
    </xf>
    <xf numFmtId="164" fontId="3" fillId="2" borderId="19" xfId="1" applyFont="1" applyFill="1" applyBorder="1" applyAlignment="1" applyProtection="1">
      <alignment vertical="center"/>
    </xf>
    <xf numFmtId="164" fontId="3" fillId="2" borderId="21" xfId="1" applyFont="1" applyFill="1" applyBorder="1" applyAlignment="1" applyProtection="1">
      <alignment vertical="center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3" fontId="3" fillId="0" borderId="3" xfId="4" applyNumberFormat="1" applyFont="1" applyBorder="1" applyAlignment="1">
      <alignment horizontal="center" vertical="center"/>
    </xf>
    <xf numFmtId="3" fontId="3" fillId="0" borderId="4" xfId="4" applyNumberFormat="1" applyFont="1" applyBorder="1" applyAlignment="1">
      <alignment horizontal="center" vertical="center"/>
    </xf>
    <xf numFmtId="165" fontId="5" fillId="0" borderId="5" xfId="5" applyFont="1" applyFill="1" applyBorder="1" applyAlignment="1">
      <alignment horizontal="center" vertical="center" wrapText="1"/>
    </xf>
    <xf numFmtId="165" fontId="5" fillId="0" borderId="6" xfId="5" applyFont="1" applyFill="1" applyBorder="1" applyAlignment="1">
      <alignment horizontal="center" vertical="center" wrapText="1"/>
    </xf>
    <xf numFmtId="165" fontId="5" fillId="0" borderId="7" xfId="5" applyFont="1" applyFill="1" applyBorder="1" applyAlignment="1">
      <alignment horizontal="center" vertical="center" wrapText="1"/>
    </xf>
    <xf numFmtId="165" fontId="5" fillId="0" borderId="10" xfId="5" applyFont="1" applyFill="1" applyBorder="1" applyAlignment="1">
      <alignment horizontal="center" vertical="center" wrapText="1"/>
    </xf>
    <xf numFmtId="165" fontId="5" fillId="0" borderId="11" xfId="5" applyFont="1" applyFill="1" applyBorder="1" applyAlignment="1">
      <alignment horizontal="center" vertical="center" wrapText="1"/>
    </xf>
    <xf numFmtId="165" fontId="5" fillId="0" borderId="12" xfId="5" applyFont="1" applyFill="1" applyBorder="1" applyAlignment="1">
      <alignment horizontal="center" vertical="center" wrapText="1"/>
    </xf>
    <xf numFmtId="169" fontId="6" fillId="0" borderId="8" xfId="1" quotePrefix="1" applyNumberFormat="1" applyFont="1" applyFill="1" applyBorder="1" applyAlignment="1" applyProtection="1">
      <alignment horizontal="center" vertical="center" wrapText="1"/>
    </xf>
    <xf numFmtId="169" fontId="6" fillId="0" borderId="13" xfId="1" quotePrefix="1" applyNumberFormat="1" applyFont="1" applyFill="1" applyBorder="1" applyAlignment="1" applyProtection="1">
      <alignment horizontal="center" vertical="center" wrapText="1"/>
    </xf>
    <xf numFmtId="3" fontId="6" fillId="0" borderId="8" xfId="2" quotePrefix="1" applyNumberFormat="1" applyFont="1" applyFill="1" applyBorder="1" applyAlignment="1" applyProtection="1">
      <alignment horizontal="center" vertical="center" wrapText="1"/>
    </xf>
    <xf numFmtId="3" fontId="6" fillId="0" borderId="9" xfId="2" quotePrefix="1" applyNumberFormat="1" applyFont="1" applyFill="1" applyBorder="1" applyAlignment="1" applyProtection="1">
      <alignment horizontal="center" vertical="center" wrapText="1"/>
    </xf>
    <xf numFmtId="164" fontId="8" fillId="0" borderId="0" xfId="1" quotePrefix="1" applyFont="1" applyFill="1" applyBorder="1" applyAlignment="1" applyProtection="1">
      <alignment horizontal="left" vertical="center" wrapText="1"/>
    </xf>
    <xf numFmtId="164" fontId="8" fillId="0" borderId="18" xfId="1" quotePrefix="1" applyFont="1" applyFill="1" applyBorder="1" applyAlignment="1" applyProtection="1">
      <alignment horizontal="left" vertical="center" wrapText="1"/>
    </xf>
    <xf numFmtId="164" fontId="3" fillId="2" borderId="21" xfId="1" applyFont="1" applyFill="1" applyBorder="1" applyAlignment="1" applyProtection="1">
      <alignment horizontal="left" vertical="center"/>
    </xf>
    <xf numFmtId="164" fontId="3" fillId="2" borderId="16" xfId="1" applyFont="1" applyFill="1" applyBorder="1" applyAlignment="1" applyProtection="1">
      <alignment vertical="center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9" fillId="0" borderId="0" xfId="6" applyFont="1" applyBorder="1" applyAlignment="1">
      <alignment horizontal="left" vertical="center" wrapText="1"/>
    </xf>
    <xf numFmtId="0" fontId="9" fillId="0" borderId="18" xfId="6" applyFont="1" applyBorder="1" applyAlignment="1">
      <alignment horizontal="left" vertical="center" wrapText="1"/>
    </xf>
    <xf numFmtId="0" fontId="15" fillId="0" borderId="39" xfId="6" applyFont="1" applyBorder="1" applyAlignment="1">
      <alignment horizontal="center" vertical="center" wrapText="1"/>
    </xf>
    <xf numFmtId="0" fontId="15" fillId="0" borderId="40" xfId="6" applyFont="1" applyBorder="1" applyAlignment="1">
      <alignment horizontal="center" vertical="center" wrapText="1"/>
    </xf>
    <xf numFmtId="0" fontId="15" fillId="0" borderId="41" xfId="6" applyFont="1" applyBorder="1" applyAlignment="1">
      <alignment horizontal="center" vertical="center" wrapText="1"/>
    </xf>
    <xf numFmtId="167" fontId="6" fillId="0" borderId="42" xfId="1" quotePrefix="1" applyNumberFormat="1" applyFont="1" applyFill="1" applyBorder="1" applyAlignment="1" applyProtection="1">
      <alignment horizontal="center" vertical="center" wrapText="1"/>
    </xf>
    <xf numFmtId="167" fontId="6" fillId="0" borderId="44" xfId="1" quotePrefix="1" applyNumberFormat="1" applyFont="1" applyFill="1" applyBorder="1" applyAlignment="1" applyProtection="1">
      <alignment horizontal="center" vertical="center" wrapText="1"/>
    </xf>
    <xf numFmtId="167" fontId="6" fillId="0" borderId="43" xfId="1" quotePrefix="1" applyNumberFormat="1" applyFont="1" applyFill="1" applyBorder="1" applyAlignment="1" applyProtection="1">
      <alignment horizontal="center" vertical="center" wrapText="1"/>
    </xf>
    <xf numFmtId="167" fontId="6" fillId="0" borderId="21" xfId="1" quotePrefix="1" applyNumberFormat="1" applyFont="1" applyFill="1" applyBorder="1" applyAlignment="1" applyProtection="1">
      <alignment horizontal="center" vertical="center" wrapText="1"/>
    </xf>
    <xf numFmtId="168" fontId="6" fillId="0" borderId="8" xfId="2" quotePrefix="1" applyNumberFormat="1" applyFont="1" applyFill="1" applyBorder="1" applyAlignment="1" applyProtection="1">
      <alignment horizontal="center" vertical="center" wrapText="1"/>
    </xf>
    <xf numFmtId="168" fontId="6" fillId="0" borderId="9" xfId="2" quotePrefix="1" applyNumberFormat="1" applyFont="1" applyFill="1" applyBorder="1" applyAlignment="1" applyProtection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10" fontId="3" fillId="0" borderId="53" xfId="3" applyNumberFormat="1" applyFont="1" applyFill="1" applyBorder="1" applyAlignment="1" applyProtection="1">
      <alignment horizontal="right" vertical="center"/>
    </xf>
  </cellXfs>
  <cellStyles count="7">
    <cellStyle name="Migliaia" xfId="1" builtinId="3"/>
    <cellStyle name="Migliaia [0]" xfId="2" builtinId="6"/>
    <cellStyle name="Normale" xfId="0" builtinId="0"/>
    <cellStyle name="Normale 2" xfId="6" xr:uid="{605D24D0-7238-4587-9E9D-E5FF4A865EDE}"/>
    <cellStyle name="Normale 2 2" xfId="4" xr:uid="{3E2B2418-7BAB-4D35-9806-623FB20DE86D}"/>
    <cellStyle name="Percentuale" xfId="3" builtinId="5"/>
    <cellStyle name="Titolo 6" xfId="5" xr:uid="{3B7AFE7B-390B-4A75-9DDB-27EBDEF05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UNE/7-BILANCI/2025/31.12.2025/DOCUMENTI%20PER%20DECRETI%20BIL%20ES%202025/BIL%20ES%202025%20DECRETO%20PRELIMINARE/ASUFC%20BILANCIO%20D'ESERCIZ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CE"/>
      <sheetName val="CE Min"/>
      <sheetName val="Alimentazione CE Costi"/>
      <sheetName val="Alimentazione CE Ricavi"/>
      <sheetName val="Schema SP"/>
      <sheetName val="SP Min"/>
      <sheetName val="SP Attivo Alim"/>
      <sheetName val="Alimentazione SP P"/>
      <sheetName val="Rendiconto finanziario"/>
      <sheetName val="ce art. 44"/>
    </sheetNames>
    <sheetDataSet>
      <sheetData sheetId="0"/>
      <sheetData sheetId="1">
        <row r="512">
          <cell r="D512">
            <v>0</v>
          </cell>
          <cell r="E512">
            <v>0</v>
          </cell>
        </row>
        <row r="513">
          <cell r="D513">
            <v>0</v>
          </cell>
          <cell r="E513">
            <v>0</v>
          </cell>
        </row>
        <row r="578">
          <cell r="D578">
            <v>34414677.479999997</v>
          </cell>
          <cell r="E578">
            <v>32628448</v>
          </cell>
        </row>
        <row r="579">
          <cell r="D579">
            <v>479539.91</v>
          </cell>
          <cell r="E579">
            <v>560455.15</v>
          </cell>
        </row>
        <row r="580">
          <cell r="D580">
            <v>1058049.93</v>
          </cell>
          <cell r="E580">
            <v>1069376.8500000001</v>
          </cell>
        </row>
        <row r="581">
          <cell r="D581">
            <v>0</v>
          </cell>
          <cell r="E581">
            <v>0</v>
          </cell>
        </row>
        <row r="582">
          <cell r="D582">
            <v>691640</v>
          </cell>
          <cell r="E582">
            <v>715957</v>
          </cell>
        </row>
        <row r="585">
          <cell r="D585">
            <v>0</v>
          </cell>
          <cell r="E58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9270-0D60-46C6-BFF0-C7213CC6A243}">
  <sheetPr>
    <pageSetUpPr fitToPage="1"/>
  </sheetPr>
  <dimension ref="A1:P280"/>
  <sheetViews>
    <sheetView tabSelected="1" zoomScaleNormal="100" workbookViewId="0">
      <selection activeCell="J113" sqref="J113"/>
    </sheetView>
  </sheetViews>
  <sheetFormatPr defaultColWidth="9.140625" defaultRowHeight="12.75"/>
  <cols>
    <col min="1" max="2" width="3.42578125" style="128" customWidth="1"/>
    <col min="3" max="4" width="2.5703125" style="128" customWidth="1"/>
    <col min="5" max="5" width="3.42578125" style="128" customWidth="1"/>
    <col min="6" max="6" width="48.7109375" style="1" customWidth="1"/>
    <col min="7" max="7" width="13.140625" style="31" bestFit="1" customWidth="1"/>
    <col min="8" max="8" width="12.85546875" style="31" bestFit="1" customWidth="1"/>
    <col min="9" max="9" width="13" style="274" customWidth="1"/>
    <col min="10" max="10" width="14.28515625" style="274" bestFit="1" customWidth="1"/>
    <col min="11" max="11" width="12.140625" style="274" bestFit="1" customWidth="1"/>
    <col min="12" max="12" width="9.42578125" style="126" bestFit="1" customWidth="1"/>
    <col min="13" max="13" width="13.42578125" style="1" bestFit="1" customWidth="1"/>
    <col min="14" max="14" width="13.85546875" style="1" bestFit="1" customWidth="1"/>
    <col min="15" max="15" width="9.5703125" style="1" bestFit="1" customWidth="1"/>
    <col min="16" max="16384" width="9.140625" style="1"/>
  </cols>
  <sheetData>
    <row r="1" spans="1:13" ht="32.25" customHeight="1" thickBot="1">
      <c r="A1" s="314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298" t="s">
        <v>1</v>
      </c>
      <c r="L1" s="299"/>
    </row>
    <row r="2" spans="1:13" ht="7.5" customHeight="1" thickBot="1">
      <c r="A2" s="2"/>
      <c r="B2" s="2"/>
      <c r="C2" s="2"/>
      <c r="D2" s="2"/>
      <c r="E2" s="2"/>
      <c r="F2" s="3"/>
      <c r="G2" s="4"/>
      <c r="H2" s="4"/>
      <c r="I2" s="242"/>
      <c r="J2" s="243"/>
      <c r="K2" s="244"/>
      <c r="L2" s="6"/>
    </row>
    <row r="3" spans="1:13" ht="13.35" customHeight="1">
      <c r="A3" s="300" t="s">
        <v>2</v>
      </c>
      <c r="B3" s="301"/>
      <c r="C3" s="301"/>
      <c r="D3" s="301"/>
      <c r="E3" s="301"/>
      <c r="F3" s="301"/>
      <c r="G3" s="301"/>
      <c r="H3" s="302"/>
      <c r="I3" s="306" t="s">
        <v>3</v>
      </c>
      <c r="J3" s="306" t="s">
        <v>4</v>
      </c>
      <c r="K3" s="308" t="s">
        <v>5</v>
      </c>
      <c r="L3" s="309"/>
    </row>
    <row r="4" spans="1:13" ht="39.75" customHeight="1" thickBot="1">
      <c r="A4" s="303"/>
      <c r="B4" s="304"/>
      <c r="C4" s="304"/>
      <c r="D4" s="304"/>
      <c r="E4" s="304"/>
      <c r="F4" s="304"/>
      <c r="G4" s="304"/>
      <c r="H4" s="305"/>
      <c r="I4" s="307"/>
      <c r="J4" s="307"/>
      <c r="K4" s="245" t="s">
        <v>6</v>
      </c>
      <c r="L4" s="7" t="s">
        <v>7</v>
      </c>
    </row>
    <row r="5" spans="1:13">
      <c r="A5" s="8"/>
      <c r="B5" s="9"/>
      <c r="C5" s="9"/>
      <c r="D5" s="9"/>
      <c r="E5" s="9"/>
      <c r="F5" s="10"/>
      <c r="G5" s="11"/>
      <c r="H5" s="12"/>
      <c r="I5" s="246"/>
      <c r="J5" s="246"/>
      <c r="K5" s="246"/>
      <c r="L5" s="13"/>
    </row>
    <row r="6" spans="1:13" s="20" customFormat="1" ht="11.25">
      <c r="A6" s="14" t="s">
        <v>8</v>
      </c>
      <c r="B6" s="15" t="s">
        <v>9</v>
      </c>
      <c r="C6" s="16"/>
      <c r="D6" s="16"/>
      <c r="E6" s="16"/>
      <c r="F6" s="17"/>
      <c r="G6" s="18"/>
      <c r="H6" s="18"/>
      <c r="I6" s="247"/>
      <c r="J6" s="248"/>
      <c r="K6" s="248"/>
      <c r="L6" s="19"/>
    </row>
    <row r="7" spans="1:13" s="20" customFormat="1" ht="11.25">
      <c r="A7" s="21"/>
      <c r="B7" s="16" t="s">
        <v>10</v>
      </c>
      <c r="C7" s="22" t="s">
        <v>11</v>
      </c>
      <c r="D7" s="16"/>
      <c r="E7" s="16"/>
      <c r="F7" s="17"/>
      <c r="G7" s="18"/>
      <c r="H7" s="18"/>
      <c r="I7" s="249">
        <f>SUM(I8:I12)</f>
        <v>15504508</v>
      </c>
      <c r="J7" s="249">
        <f>SUM(J8:J12)</f>
        <v>16060731</v>
      </c>
      <c r="K7" s="250">
        <f>+I7-J7</f>
        <v>-556223</v>
      </c>
      <c r="L7" s="24">
        <f>IF(J7=0,"-    ",K7/J7)</f>
        <v>-3.4632483415605431E-2</v>
      </c>
      <c r="M7" s="25"/>
    </row>
    <row r="8" spans="1:13" s="31" customFormat="1" ht="11.25">
      <c r="A8" s="14"/>
      <c r="B8" s="16"/>
      <c r="C8" s="26" t="s">
        <v>12</v>
      </c>
      <c r="D8" s="27" t="s">
        <v>13</v>
      </c>
      <c r="E8" s="16"/>
      <c r="F8" s="28"/>
      <c r="G8" s="29"/>
      <c r="H8" s="29"/>
      <c r="I8" s="251">
        <v>0</v>
      </c>
      <c r="J8" s="251">
        <v>0</v>
      </c>
      <c r="K8" s="250">
        <f t="shared" ref="K8:K37" si="0">+I8-J8</f>
        <v>0</v>
      </c>
      <c r="L8" s="30" t="str">
        <f t="shared" ref="L8:L36" si="1">IF(J8=0,"-    ",K8/J8)</f>
        <v xml:space="preserve">-    </v>
      </c>
      <c r="M8" s="25"/>
    </row>
    <row r="9" spans="1:13" s="31" customFormat="1" ht="11.25">
      <c r="A9" s="32"/>
      <c r="B9" s="16"/>
      <c r="C9" s="26" t="s">
        <v>14</v>
      </c>
      <c r="D9" s="27" t="s">
        <v>15</v>
      </c>
      <c r="E9" s="16"/>
      <c r="F9" s="33"/>
      <c r="G9" s="29"/>
      <c r="H9" s="29"/>
      <c r="I9" s="252">
        <v>0</v>
      </c>
      <c r="J9" s="252">
        <v>0</v>
      </c>
      <c r="K9" s="250">
        <f t="shared" si="0"/>
        <v>0</v>
      </c>
      <c r="L9" s="30" t="str">
        <f t="shared" si="1"/>
        <v xml:space="preserve">-    </v>
      </c>
      <c r="M9" s="25"/>
    </row>
    <row r="10" spans="1:13" s="31" customFormat="1" ht="11.25">
      <c r="A10" s="32"/>
      <c r="B10" s="16"/>
      <c r="C10" s="26" t="s">
        <v>16</v>
      </c>
      <c r="D10" s="27" t="s">
        <v>17</v>
      </c>
      <c r="E10" s="16"/>
      <c r="F10" s="33"/>
      <c r="G10" s="29"/>
      <c r="H10" s="29"/>
      <c r="I10" s="252">
        <v>43348</v>
      </c>
      <c r="J10" s="252">
        <v>89742</v>
      </c>
      <c r="K10" s="250">
        <f t="shared" si="0"/>
        <v>-46394</v>
      </c>
      <c r="L10" s="30">
        <f t="shared" si="1"/>
        <v>-0.51697087205544789</v>
      </c>
      <c r="M10" s="25"/>
    </row>
    <row r="11" spans="1:13" s="31" customFormat="1" ht="11.25">
      <c r="A11" s="32"/>
      <c r="B11" s="16"/>
      <c r="C11" s="26" t="s">
        <v>18</v>
      </c>
      <c r="D11" s="27" t="s">
        <v>19</v>
      </c>
      <c r="E11" s="16"/>
      <c r="F11" s="33"/>
      <c r="G11" s="29"/>
      <c r="H11" s="29"/>
      <c r="I11" s="252">
        <v>125061</v>
      </c>
      <c r="J11" s="252">
        <v>125061</v>
      </c>
      <c r="K11" s="250">
        <f t="shared" si="0"/>
        <v>0</v>
      </c>
      <c r="L11" s="30">
        <f t="shared" si="1"/>
        <v>0</v>
      </c>
      <c r="M11" s="25"/>
    </row>
    <row r="12" spans="1:13" s="31" customFormat="1" ht="11.25">
      <c r="A12" s="32"/>
      <c r="B12" s="16"/>
      <c r="C12" s="26" t="s">
        <v>20</v>
      </c>
      <c r="D12" s="27" t="s">
        <v>21</v>
      </c>
      <c r="E12" s="16"/>
      <c r="F12" s="33"/>
      <c r="G12" s="29"/>
      <c r="H12" s="29"/>
      <c r="I12" s="252">
        <v>15336099</v>
      </c>
      <c r="J12" s="252">
        <v>15845928</v>
      </c>
      <c r="K12" s="250">
        <f t="shared" si="0"/>
        <v>-509829</v>
      </c>
      <c r="L12" s="30">
        <f t="shared" si="1"/>
        <v>-3.2174133316773872E-2</v>
      </c>
      <c r="M12" s="25"/>
    </row>
    <row r="13" spans="1:13" s="20" customFormat="1" ht="11.25">
      <c r="A13" s="21"/>
      <c r="B13" s="16" t="s">
        <v>22</v>
      </c>
      <c r="C13" s="35" t="s">
        <v>23</v>
      </c>
      <c r="D13" s="16"/>
      <c r="E13" s="16"/>
      <c r="F13" s="17"/>
      <c r="G13" s="18"/>
      <c r="H13" s="18"/>
      <c r="I13" s="249">
        <f>I14+I17+SUM(I20:I26)</f>
        <v>495850791</v>
      </c>
      <c r="J13" s="249">
        <f>J14+J17+SUM(J20:J26)</f>
        <v>446806059</v>
      </c>
      <c r="K13" s="250">
        <f t="shared" si="0"/>
        <v>49044732</v>
      </c>
      <c r="L13" s="19">
        <f t="shared" si="1"/>
        <v>0.10976738343649006</v>
      </c>
      <c r="M13" s="25"/>
    </row>
    <row r="14" spans="1:13" s="31" customFormat="1" ht="11.25">
      <c r="A14" s="14"/>
      <c r="B14" s="16"/>
      <c r="C14" s="26" t="s">
        <v>12</v>
      </c>
      <c r="D14" s="27" t="s">
        <v>24</v>
      </c>
      <c r="E14" s="26"/>
      <c r="F14" s="36"/>
      <c r="G14" s="29"/>
      <c r="H14" s="29"/>
      <c r="I14" s="252">
        <v>1250493</v>
      </c>
      <c r="J14" s="252">
        <v>1250493</v>
      </c>
      <c r="K14" s="250">
        <f t="shared" si="0"/>
        <v>0</v>
      </c>
      <c r="L14" s="19">
        <f t="shared" si="1"/>
        <v>0</v>
      </c>
      <c r="M14" s="25"/>
    </row>
    <row r="15" spans="1:13" s="43" customFormat="1" ht="11.25">
      <c r="A15" s="37"/>
      <c r="B15" s="38"/>
      <c r="C15" s="39"/>
      <c r="D15" s="39" t="s">
        <v>25</v>
      </c>
      <c r="E15" s="40" t="s">
        <v>26</v>
      </c>
      <c r="F15" s="41"/>
      <c r="G15" s="42"/>
      <c r="H15" s="42"/>
      <c r="I15" s="252">
        <v>672440</v>
      </c>
      <c r="J15" s="252">
        <v>672440</v>
      </c>
      <c r="K15" s="250">
        <f t="shared" si="0"/>
        <v>0</v>
      </c>
      <c r="L15" s="19">
        <f t="shared" si="1"/>
        <v>0</v>
      </c>
      <c r="M15" s="25"/>
    </row>
    <row r="16" spans="1:13" s="43" customFormat="1" ht="11.25">
      <c r="A16" s="37"/>
      <c r="B16" s="38"/>
      <c r="C16" s="39"/>
      <c r="D16" s="39" t="s">
        <v>27</v>
      </c>
      <c r="E16" s="44" t="s">
        <v>28</v>
      </c>
      <c r="F16" s="36"/>
      <c r="G16" s="42"/>
      <c r="H16" s="42"/>
      <c r="I16" s="252">
        <v>578053</v>
      </c>
      <c r="J16" s="252">
        <v>578053</v>
      </c>
      <c r="K16" s="250">
        <f t="shared" si="0"/>
        <v>0</v>
      </c>
      <c r="L16" s="19">
        <f t="shared" si="1"/>
        <v>0</v>
      </c>
      <c r="M16" s="25"/>
    </row>
    <row r="17" spans="1:13" s="31" customFormat="1" ht="11.25">
      <c r="A17" s="14"/>
      <c r="B17" s="16"/>
      <c r="C17" s="26" t="s">
        <v>14</v>
      </c>
      <c r="D17" s="45" t="s">
        <v>29</v>
      </c>
      <c r="E17" s="16"/>
      <c r="F17" s="33"/>
      <c r="G17" s="29"/>
      <c r="H17" s="29"/>
      <c r="I17" s="252">
        <v>246753065</v>
      </c>
      <c r="J17" s="252">
        <v>256021578</v>
      </c>
      <c r="K17" s="250">
        <f t="shared" si="0"/>
        <v>-9268513</v>
      </c>
      <c r="L17" s="30">
        <f t="shared" si="1"/>
        <v>-3.6202077467079749E-2</v>
      </c>
      <c r="M17" s="25"/>
    </row>
    <row r="18" spans="1:13" s="31" customFormat="1" ht="11.25">
      <c r="A18" s="14"/>
      <c r="B18" s="16"/>
      <c r="C18" s="26"/>
      <c r="D18" s="39" t="s">
        <v>25</v>
      </c>
      <c r="E18" s="40" t="s">
        <v>30</v>
      </c>
      <c r="F18" s="36"/>
      <c r="G18" s="29"/>
      <c r="H18" s="29"/>
      <c r="I18" s="252">
        <v>980360</v>
      </c>
      <c r="J18" s="252">
        <v>1096423</v>
      </c>
      <c r="K18" s="250">
        <f t="shared" si="0"/>
        <v>-116063</v>
      </c>
      <c r="L18" s="30">
        <f t="shared" si="1"/>
        <v>-0.10585604278640634</v>
      </c>
      <c r="M18" s="25"/>
    </row>
    <row r="19" spans="1:13" s="31" customFormat="1" ht="11.25">
      <c r="A19" s="14"/>
      <c r="B19" s="16"/>
      <c r="C19" s="26"/>
      <c r="D19" s="39" t="s">
        <v>27</v>
      </c>
      <c r="E19" s="40" t="s">
        <v>31</v>
      </c>
      <c r="F19" s="27"/>
      <c r="G19" s="29"/>
      <c r="H19" s="29"/>
      <c r="I19" s="252">
        <v>245772705</v>
      </c>
      <c r="J19" s="252">
        <v>254925155</v>
      </c>
      <c r="K19" s="250">
        <f t="shared" si="0"/>
        <v>-9152450</v>
      </c>
      <c r="L19" s="30">
        <f t="shared" si="1"/>
        <v>-3.5902498519614509E-2</v>
      </c>
      <c r="M19" s="25"/>
    </row>
    <row r="20" spans="1:13" s="31" customFormat="1" ht="11.25">
      <c r="A20" s="14"/>
      <c r="B20" s="16"/>
      <c r="C20" s="26" t="s">
        <v>16</v>
      </c>
      <c r="D20" s="45" t="s">
        <v>32</v>
      </c>
      <c r="E20" s="16"/>
      <c r="F20" s="27"/>
      <c r="G20" s="29"/>
      <c r="H20" s="29"/>
      <c r="I20" s="252">
        <v>469503</v>
      </c>
      <c r="J20" s="252">
        <v>857757</v>
      </c>
      <c r="K20" s="250">
        <f t="shared" si="0"/>
        <v>-388254</v>
      </c>
      <c r="L20" s="30">
        <f t="shared" si="1"/>
        <v>-0.45263868438263982</v>
      </c>
      <c r="M20" s="25"/>
    </row>
    <row r="21" spans="1:13" s="31" customFormat="1" ht="11.25">
      <c r="A21" s="14"/>
      <c r="B21" s="16"/>
      <c r="C21" s="26" t="s">
        <v>18</v>
      </c>
      <c r="D21" s="46" t="s">
        <v>33</v>
      </c>
      <c r="E21" s="16"/>
      <c r="F21" s="33"/>
      <c r="G21" s="29"/>
      <c r="H21" s="29"/>
      <c r="I21" s="252">
        <v>25135792</v>
      </c>
      <c r="J21" s="252">
        <v>23363084</v>
      </c>
      <c r="K21" s="250">
        <f t="shared" si="0"/>
        <v>1772708</v>
      </c>
      <c r="L21" s="30">
        <f t="shared" si="1"/>
        <v>7.587645535152808E-2</v>
      </c>
      <c r="M21" s="25"/>
    </row>
    <row r="22" spans="1:13" s="31" customFormat="1" ht="11.25">
      <c r="A22" s="14"/>
      <c r="B22" s="16"/>
      <c r="C22" s="26" t="s">
        <v>20</v>
      </c>
      <c r="D22" s="45" t="s">
        <v>34</v>
      </c>
      <c r="E22" s="16"/>
      <c r="F22" s="28"/>
      <c r="G22" s="29"/>
      <c r="H22" s="29"/>
      <c r="I22" s="252">
        <v>3037642</v>
      </c>
      <c r="J22" s="252">
        <v>2927713</v>
      </c>
      <c r="K22" s="250">
        <f t="shared" si="0"/>
        <v>109929</v>
      </c>
      <c r="L22" s="30">
        <f t="shared" si="1"/>
        <v>3.7547737773477113E-2</v>
      </c>
      <c r="M22" s="25"/>
    </row>
    <row r="23" spans="1:13" s="31" customFormat="1" ht="11.25">
      <c r="A23" s="14"/>
      <c r="B23" s="16"/>
      <c r="C23" s="26" t="s">
        <v>35</v>
      </c>
      <c r="D23" s="45" t="s">
        <v>36</v>
      </c>
      <c r="E23" s="16"/>
      <c r="F23" s="27"/>
      <c r="G23" s="29"/>
      <c r="H23" s="29"/>
      <c r="I23" s="252">
        <v>770415</v>
      </c>
      <c r="J23" s="252">
        <v>1034082</v>
      </c>
      <c r="K23" s="250">
        <f t="shared" si="0"/>
        <v>-263667</v>
      </c>
      <c r="L23" s="30">
        <f t="shared" si="1"/>
        <v>-0.2549768780425537</v>
      </c>
      <c r="M23" s="25"/>
    </row>
    <row r="24" spans="1:13" s="31" customFormat="1" ht="11.25">
      <c r="A24" s="14"/>
      <c r="B24" s="16"/>
      <c r="C24" s="26" t="s">
        <v>37</v>
      </c>
      <c r="D24" s="45" t="s">
        <v>38</v>
      </c>
      <c r="E24" s="16"/>
      <c r="F24" s="27"/>
      <c r="G24" s="29"/>
      <c r="H24" s="29"/>
      <c r="I24" s="252">
        <v>658135</v>
      </c>
      <c r="J24" s="252">
        <v>658135</v>
      </c>
      <c r="K24" s="250">
        <f t="shared" si="0"/>
        <v>0</v>
      </c>
      <c r="L24" s="30">
        <f t="shared" si="1"/>
        <v>0</v>
      </c>
      <c r="M24" s="25"/>
    </row>
    <row r="25" spans="1:13" s="31" customFormat="1" ht="11.25">
      <c r="A25" s="14"/>
      <c r="B25" s="16"/>
      <c r="C25" s="26" t="s">
        <v>39</v>
      </c>
      <c r="D25" s="27" t="s">
        <v>40</v>
      </c>
      <c r="E25" s="16"/>
      <c r="F25" s="33"/>
      <c r="G25" s="29"/>
      <c r="H25" s="29"/>
      <c r="I25" s="252">
        <v>7534118</v>
      </c>
      <c r="J25" s="252">
        <v>7227766</v>
      </c>
      <c r="K25" s="250">
        <f t="shared" si="0"/>
        <v>306352</v>
      </c>
      <c r="L25" s="30">
        <f t="shared" si="1"/>
        <v>4.2385434171499189E-2</v>
      </c>
      <c r="M25" s="25"/>
    </row>
    <row r="26" spans="1:13" s="31" customFormat="1" ht="11.25">
      <c r="A26" s="14"/>
      <c r="B26" s="16"/>
      <c r="C26" s="26" t="s">
        <v>41</v>
      </c>
      <c r="D26" s="27" t="s">
        <v>42</v>
      </c>
      <c r="E26" s="16"/>
      <c r="F26" s="28"/>
      <c r="G26" s="29"/>
      <c r="H26" s="29"/>
      <c r="I26" s="252">
        <v>210241628</v>
      </c>
      <c r="J26" s="252">
        <v>153465451</v>
      </c>
      <c r="K26" s="250">
        <f t="shared" si="0"/>
        <v>56776177</v>
      </c>
      <c r="L26" s="30">
        <f t="shared" si="1"/>
        <v>0.36996064345453233</v>
      </c>
      <c r="M26" s="25"/>
    </row>
    <row r="27" spans="1:13" s="31" customFormat="1" ht="11.25">
      <c r="A27" s="14"/>
      <c r="B27" s="16"/>
      <c r="C27" s="26"/>
      <c r="D27" s="16"/>
      <c r="E27" s="16"/>
      <c r="F27" s="45"/>
      <c r="G27" s="47" t="s">
        <v>43</v>
      </c>
      <c r="H27" s="47" t="s">
        <v>44</v>
      </c>
      <c r="I27" s="252"/>
      <c r="J27" s="252"/>
      <c r="K27" s="250">
        <f t="shared" si="0"/>
        <v>0</v>
      </c>
      <c r="L27" s="30" t="str">
        <f t="shared" si="1"/>
        <v xml:space="preserve">-    </v>
      </c>
      <c r="M27" s="25"/>
    </row>
    <row r="28" spans="1:13" s="20" customFormat="1" ht="30" customHeight="1">
      <c r="A28" s="21"/>
      <c r="B28" s="16" t="s">
        <v>45</v>
      </c>
      <c r="C28" s="310" t="s">
        <v>46</v>
      </c>
      <c r="D28" s="310"/>
      <c r="E28" s="310"/>
      <c r="F28" s="311"/>
      <c r="G28" s="114">
        <f t="shared" ref="G28:H28" si="2">G29+G34</f>
        <v>0</v>
      </c>
      <c r="H28" s="114">
        <f t="shared" si="2"/>
        <v>0</v>
      </c>
      <c r="I28" s="249">
        <f>I29+I34</f>
        <v>1386000</v>
      </c>
      <c r="J28" s="249">
        <f>J29+J34</f>
        <v>1386000</v>
      </c>
      <c r="K28" s="250">
        <f t="shared" si="0"/>
        <v>0</v>
      </c>
      <c r="L28" s="19">
        <f t="shared" si="1"/>
        <v>0</v>
      </c>
      <c r="M28" s="25"/>
    </row>
    <row r="29" spans="1:13" s="31" customFormat="1" ht="11.25">
      <c r="A29" s="32"/>
      <c r="B29" s="16"/>
      <c r="C29" s="26" t="s">
        <v>12</v>
      </c>
      <c r="D29" s="48" t="s">
        <v>47</v>
      </c>
      <c r="E29" s="33"/>
      <c r="F29" s="33"/>
      <c r="G29" s="115">
        <f t="shared" ref="G29:H29" si="3">SUM(G30:G33)</f>
        <v>0</v>
      </c>
      <c r="H29" s="115">
        <f t="shared" si="3"/>
        <v>0</v>
      </c>
      <c r="I29" s="252">
        <v>0</v>
      </c>
      <c r="J29" s="252">
        <v>0</v>
      </c>
      <c r="K29" s="250">
        <f t="shared" si="0"/>
        <v>0</v>
      </c>
      <c r="L29" s="30" t="str">
        <f t="shared" si="1"/>
        <v xml:space="preserve">-    </v>
      </c>
      <c r="M29" s="25"/>
    </row>
    <row r="30" spans="1:13" s="31" customFormat="1" ht="11.25">
      <c r="A30" s="14"/>
      <c r="B30" s="16"/>
      <c r="C30" s="16"/>
      <c r="D30" s="39" t="s">
        <v>25</v>
      </c>
      <c r="E30" s="36" t="s">
        <v>48</v>
      </c>
      <c r="F30" s="28"/>
      <c r="G30" s="49"/>
      <c r="H30" s="49"/>
      <c r="I30" s="252">
        <v>0</v>
      </c>
      <c r="J30" s="252">
        <v>0</v>
      </c>
      <c r="K30" s="250">
        <f t="shared" si="0"/>
        <v>0</v>
      </c>
      <c r="L30" s="30" t="str">
        <f t="shared" si="1"/>
        <v xml:space="preserve">-    </v>
      </c>
      <c r="M30" s="25"/>
    </row>
    <row r="31" spans="1:13" s="31" customFormat="1" ht="11.25">
      <c r="A31" s="14"/>
      <c r="B31" s="16"/>
      <c r="C31" s="16"/>
      <c r="D31" s="39" t="s">
        <v>27</v>
      </c>
      <c r="E31" s="36" t="s">
        <v>49</v>
      </c>
      <c r="F31" s="36"/>
      <c r="G31" s="49"/>
      <c r="H31" s="49"/>
      <c r="I31" s="252">
        <v>0</v>
      </c>
      <c r="J31" s="252">
        <v>0</v>
      </c>
      <c r="K31" s="250">
        <f t="shared" si="0"/>
        <v>0</v>
      </c>
      <c r="L31" s="30" t="str">
        <f t="shared" si="1"/>
        <v xml:space="preserve">-    </v>
      </c>
      <c r="M31" s="25"/>
    </row>
    <row r="32" spans="1:13" s="31" customFormat="1" ht="11.25">
      <c r="A32" s="14"/>
      <c r="B32" s="16"/>
      <c r="C32" s="26"/>
      <c r="D32" s="39" t="s">
        <v>50</v>
      </c>
      <c r="E32" s="50" t="s">
        <v>51</v>
      </c>
      <c r="F32" s="28"/>
      <c r="G32" s="49"/>
      <c r="H32" s="49"/>
      <c r="I32" s="252">
        <v>0</v>
      </c>
      <c r="J32" s="252">
        <v>0</v>
      </c>
      <c r="K32" s="250">
        <f t="shared" si="0"/>
        <v>0</v>
      </c>
      <c r="L32" s="30" t="str">
        <f t="shared" si="1"/>
        <v xml:space="preserve">-    </v>
      </c>
      <c r="M32" s="25"/>
    </row>
    <row r="33" spans="1:16" s="31" customFormat="1" ht="11.25">
      <c r="A33" s="14"/>
      <c r="B33" s="16"/>
      <c r="C33" s="26"/>
      <c r="D33" s="39" t="s">
        <v>52</v>
      </c>
      <c r="E33" s="50" t="s">
        <v>53</v>
      </c>
      <c r="F33" s="48"/>
      <c r="G33" s="49"/>
      <c r="H33" s="51"/>
      <c r="I33" s="252">
        <v>0</v>
      </c>
      <c r="J33" s="252">
        <v>0</v>
      </c>
      <c r="K33" s="250">
        <f t="shared" si="0"/>
        <v>0</v>
      </c>
      <c r="L33" s="30" t="str">
        <f t="shared" si="1"/>
        <v xml:space="preserve">-    </v>
      </c>
      <c r="M33" s="25"/>
    </row>
    <row r="34" spans="1:16" s="31" customFormat="1" ht="11.25">
      <c r="A34" s="14"/>
      <c r="B34" s="16"/>
      <c r="C34" s="26" t="s">
        <v>14</v>
      </c>
      <c r="D34" s="45" t="s">
        <v>54</v>
      </c>
      <c r="E34" s="26"/>
      <c r="F34" s="48"/>
      <c r="G34" s="52"/>
      <c r="H34" s="29"/>
      <c r="I34" s="252">
        <v>1386000</v>
      </c>
      <c r="J34" s="252">
        <v>1386000</v>
      </c>
      <c r="K34" s="250">
        <f t="shared" si="0"/>
        <v>0</v>
      </c>
      <c r="L34" s="30">
        <f t="shared" si="1"/>
        <v>0</v>
      </c>
      <c r="M34" s="25"/>
    </row>
    <row r="35" spans="1:16" s="31" customFormat="1" ht="11.25">
      <c r="A35" s="14"/>
      <c r="B35" s="16"/>
      <c r="C35" s="26"/>
      <c r="D35" s="39" t="s">
        <v>25</v>
      </c>
      <c r="E35" s="40" t="s">
        <v>55</v>
      </c>
      <c r="F35" s="33"/>
      <c r="G35" s="29"/>
      <c r="H35" s="29"/>
      <c r="I35" s="252">
        <v>0</v>
      </c>
      <c r="J35" s="252">
        <v>0</v>
      </c>
      <c r="K35" s="250">
        <f t="shared" si="0"/>
        <v>0</v>
      </c>
      <c r="L35" s="30" t="str">
        <f t="shared" si="1"/>
        <v xml:space="preserve">-    </v>
      </c>
      <c r="M35" s="25"/>
    </row>
    <row r="36" spans="1:16" s="31" customFormat="1" ht="11.25">
      <c r="A36" s="14"/>
      <c r="B36" s="16"/>
      <c r="C36" s="26"/>
      <c r="D36" s="39" t="s">
        <v>27</v>
      </c>
      <c r="E36" s="40" t="s">
        <v>56</v>
      </c>
      <c r="F36" s="27"/>
      <c r="G36" s="53"/>
      <c r="H36" s="29"/>
      <c r="I36" s="253">
        <v>1386000</v>
      </c>
      <c r="J36" s="253">
        <v>1386000</v>
      </c>
      <c r="K36" s="250">
        <f t="shared" si="0"/>
        <v>0</v>
      </c>
      <c r="L36" s="30">
        <f t="shared" si="1"/>
        <v>0</v>
      </c>
      <c r="M36" s="25"/>
    </row>
    <row r="37" spans="1:16" s="20" customFormat="1" ht="11.25">
      <c r="A37" s="289" t="s">
        <v>57</v>
      </c>
      <c r="B37" s="290"/>
      <c r="C37" s="290"/>
      <c r="D37" s="290"/>
      <c r="E37" s="290"/>
      <c r="F37" s="290"/>
      <c r="G37" s="312"/>
      <c r="H37" s="290"/>
      <c r="I37" s="254">
        <f>I7+I13+I28</f>
        <v>512741299</v>
      </c>
      <c r="J37" s="255">
        <f>J7+J13+J28</f>
        <v>464252790</v>
      </c>
      <c r="K37" s="254">
        <f t="shared" si="0"/>
        <v>48488509</v>
      </c>
      <c r="L37" s="54">
        <f>IF(J37=0,"-    ",K37/J37)</f>
        <v>0.1044441951549715</v>
      </c>
      <c r="M37" s="25"/>
    </row>
    <row r="38" spans="1:16" s="20" customFormat="1" ht="11.25">
      <c r="A38" s="14"/>
      <c r="B38" s="16"/>
      <c r="C38" s="16"/>
      <c r="D38" s="16"/>
      <c r="E38" s="16"/>
      <c r="F38" s="22"/>
      <c r="G38" s="18"/>
      <c r="H38" s="18"/>
      <c r="I38" s="256"/>
      <c r="J38" s="256"/>
      <c r="K38" s="256"/>
      <c r="L38" s="55"/>
      <c r="M38" s="25"/>
    </row>
    <row r="39" spans="1:16" s="20" customFormat="1" ht="11.25">
      <c r="A39" s="56" t="s">
        <v>58</v>
      </c>
      <c r="B39" s="57" t="s">
        <v>59</v>
      </c>
      <c r="C39" s="58"/>
      <c r="D39" s="58"/>
      <c r="E39" s="58"/>
      <c r="F39" s="17"/>
      <c r="G39" s="18"/>
      <c r="H39" s="18"/>
      <c r="I39" s="249"/>
      <c r="J39" s="248"/>
      <c r="K39" s="248"/>
      <c r="L39" s="19"/>
      <c r="M39" s="25"/>
    </row>
    <row r="40" spans="1:16" s="20" customFormat="1" ht="11.25">
      <c r="A40" s="56"/>
      <c r="B40" s="58" t="s">
        <v>10</v>
      </c>
      <c r="C40" s="59" t="s">
        <v>60</v>
      </c>
      <c r="D40" s="58"/>
      <c r="E40" s="58"/>
      <c r="F40" s="22"/>
      <c r="G40" s="18"/>
      <c r="H40" s="18"/>
      <c r="I40" s="249">
        <f>SUM(I41:I44)</f>
        <v>2442959</v>
      </c>
      <c r="J40" s="249">
        <f>SUM(J41:J44)</f>
        <v>2476241</v>
      </c>
      <c r="K40" s="250">
        <f>+I40-J40</f>
        <v>-33282</v>
      </c>
      <c r="L40" s="19">
        <f t="shared" ref="L40:L98" si="4">IF(J40=0,"-    ",K40/J40)</f>
        <v>-1.3440533453730877E-2</v>
      </c>
      <c r="M40" s="25"/>
    </row>
    <row r="41" spans="1:16" s="31" customFormat="1" ht="11.25">
      <c r="A41" s="56"/>
      <c r="B41" s="58"/>
      <c r="C41" s="60" t="s">
        <v>12</v>
      </c>
      <c r="D41" s="60" t="s">
        <v>61</v>
      </c>
      <c r="E41" s="58"/>
      <c r="F41" s="33"/>
      <c r="G41" s="29"/>
      <c r="H41" s="29"/>
      <c r="I41" s="252">
        <v>2148879</v>
      </c>
      <c r="J41" s="252">
        <v>2168054</v>
      </c>
      <c r="K41" s="250">
        <f t="shared" ref="K41:K90" si="5">+I41-J41</f>
        <v>-19175</v>
      </c>
      <c r="L41" s="30">
        <f t="shared" si="4"/>
        <v>-8.8443369030476171E-3</v>
      </c>
      <c r="M41" s="25"/>
    </row>
    <row r="42" spans="1:16" s="31" customFormat="1" ht="11.25">
      <c r="A42" s="56"/>
      <c r="B42" s="58"/>
      <c r="C42" s="60" t="s">
        <v>14</v>
      </c>
      <c r="D42" s="60" t="s">
        <v>62</v>
      </c>
      <c r="E42" s="58"/>
      <c r="F42" s="27"/>
      <c r="G42" s="29"/>
      <c r="H42" s="29"/>
      <c r="I42" s="252">
        <v>294080</v>
      </c>
      <c r="J42" s="252">
        <v>308187</v>
      </c>
      <c r="K42" s="250">
        <f t="shared" si="5"/>
        <v>-14107</v>
      </c>
      <c r="L42" s="30">
        <f t="shared" si="4"/>
        <v>-4.5774156599726792E-2</v>
      </c>
      <c r="M42" s="25"/>
    </row>
    <row r="43" spans="1:16" s="31" customFormat="1" ht="11.25">
      <c r="A43" s="56"/>
      <c r="B43" s="58"/>
      <c r="C43" s="60" t="s">
        <v>16</v>
      </c>
      <c r="D43" s="60" t="s">
        <v>63</v>
      </c>
      <c r="I43" s="252"/>
      <c r="J43" s="252"/>
      <c r="K43" s="250"/>
      <c r="L43" s="30"/>
    </row>
    <row r="44" spans="1:16" s="31" customFormat="1" ht="11.25">
      <c r="A44" s="56"/>
      <c r="B44" s="58"/>
      <c r="C44" s="60" t="s">
        <v>18</v>
      </c>
      <c r="D44" s="60" t="s">
        <v>64</v>
      </c>
      <c r="E44" s="58"/>
      <c r="F44" s="27"/>
      <c r="G44" s="29"/>
      <c r="H44" s="29"/>
      <c r="I44" s="252">
        <v>0</v>
      </c>
      <c r="J44" s="252">
        <v>0</v>
      </c>
      <c r="K44" s="250">
        <f t="shared" si="5"/>
        <v>0</v>
      </c>
      <c r="L44" s="30" t="str">
        <f t="shared" si="4"/>
        <v xml:space="preserve">-    </v>
      </c>
      <c r="M44" s="25"/>
    </row>
    <row r="45" spans="1:16" s="31" customFormat="1" ht="11.25">
      <c r="A45" s="56"/>
      <c r="B45" s="58"/>
      <c r="C45" s="58"/>
      <c r="D45" s="58"/>
      <c r="E45" s="58"/>
      <c r="F45" s="27"/>
      <c r="G45" s="47" t="s">
        <v>43</v>
      </c>
      <c r="H45" s="47" t="s">
        <v>44</v>
      </c>
      <c r="I45" s="252"/>
      <c r="J45" s="252"/>
      <c r="K45" s="250">
        <f t="shared" si="5"/>
        <v>0</v>
      </c>
      <c r="L45" s="30" t="str">
        <f t="shared" si="4"/>
        <v xml:space="preserve">-    </v>
      </c>
      <c r="M45" s="25"/>
    </row>
    <row r="46" spans="1:16" s="20" customFormat="1" ht="25.5" customHeight="1">
      <c r="A46" s="21"/>
      <c r="B46" s="16" t="s">
        <v>22</v>
      </c>
      <c r="C46" s="310" t="s">
        <v>65</v>
      </c>
      <c r="D46" s="310"/>
      <c r="E46" s="310"/>
      <c r="F46" s="311"/>
      <c r="G46" s="23">
        <v>97381883</v>
      </c>
      <c r="H46" s="23">
        <v>250442577</v>
      </c>
      <c r="I46" s="249">
        <f>I47+I58+I71+I72+I75+I76+I77</f>
        <v>347824460</v>
      </c>
      <c r="J46" s="249">
        <f>J47+J58+J71+J72+J75+J76+J77</f>
        <v>428899912</v>
      </c>
      <c r="K46" s="250">
        <f t="shared" si="5"/>
        <v>-81075452</v>
      </c>
      <c r="L46" s="19">
        <f t="shared" si="4"/>
        <v>-0.18903116958438546</v>
      </c>
      <c r="M46" s="25"/>
      <c r="O46" s="61"/>
      <c r="P46" s="61"/>
    </row>
    <row r="47" spans="1:16" s="31" customFormat="1" ht="11.25">
      <c r="A47" s="32"/>
      <c r="B47" s="58"/>
      <c r="C47" s="60" t="s">
        <v>12</v>
      </c>
      <c r="D47" s="60" t="s">
        <v>66</v>
      </c>
      <c r="E47" s="58"/>
      <c r="F47" s="62"/>
      <c r="G47" s="34">
        <v>20425306</v>
      </c>
      <c r="H47" s="34">
        <v>38421879</v>
      </c>
      <c r="I47" s="252">
        <v>58847185</v>
      </c>
      <c r="J47" s="252">
        <v>82074107</v>
      </c>
      <c r="K47" s="250">
        <f t="shared" si="5"/>
        <v>-23226922</v>
      </c>
      <c r="L47" s="30">
        <f t="shared" si="4"/>
        <v>-0.28299938737073316</v>
      </c>
      <c r="M47" s="25"/>
      <c r="N47" s="63"/>
    </row>
    <row r="48" spans="1:16" s="31" customFormat="1" ht="11.25">
      <c r="A48" s="32"/>
      <c r="B48" s="58"/>
      <c r="C48" s="60"/>
      <c r="D48" s="64" t="s">
        <v>25</v>
      </c>
      <c r="E48" s="64" t="s">
        <v>67</v>
      </c>
      <c r="F48" s="62"/>
      <c r="G48" s="34">
        <v>20424862</v>
      </c>
      <c r="H48" s="34"/>
      <c r="I48" s="252">
        <v>20424862</v>
      </c>
      <c r="J48" s="252">
        <v>11030948</v>
      </c>
      <c r="K48" s="250">
        <f>+I48-J48</f>
        <v>9393914</v>
      </c>
      <c r="L48" s="30">
        <f t="shared" si="4"/>
        <v>0.85159625446516474</v>
      </c>
      <c r="M48" s="25"/>
    </row>
    <row r="49" spans="1:13" s="31" customFormat="1" ht="11.25">
      <c r="A49" s="32"/>
      <c r="B49" s="58"/>
      <c r="C49" s="60"/>
      <c r="D49" s="60"/>
      <c r="E49" s="60" t="s">
        <v>12</v>
      </c>
      <c r="F49" s="62" t="s">
        <v>68</v>
      </c>
      <c r="G49" s="65"/>
      <c r="H49" s="66"/>
      <c r="I49" s="252">
        <v>0</v>
      </c>
      <c r="J49" s="252">
        <v>0</v>
      </c>
      <c r="K49" s="250">
        <f t="shared" si="5"/>
        <v>0</v>
      </c>
      <c r="L49" s="30" t="str">
        <f t="shared" si="4"/>
        <v xml:space="preserve">-    </v>
      </c>
      <c r="M49" s="25"/>
    </row>
    <row r="50" spans="1:13" s="31" customFormat="1" ht="11.25">
      <c r="A50" s="32"/>
      <c r="B50" s="58"/>
      <c r="C50" s="60"/>
      <c r="D50" s="60"/>
      <c r="E50" s="60" t="s">
        <v>14</v>
      </c>
      <c r="F50" s="62" t="s">
        <v>69</v>
      </c>
      <c r="G50" s="65">
        <v>20424862</v>
      </c>
      <c r="H50" s="65"/>
      <c r="I50" s="252">
        <v>20424862</v>
      </c>
      <c r="J50" s="252">
        <v>11030948</v>
      </c>
      <c r="K50" s="250">
        <f t="shared" si="5"/>
        <v>9393914</v>
      </c>
      <c r="L50" s="30">
        <f t="shared" si="4"/>
        <v>0.85159625446516474</v>
      </c>
      <c r="M50" s="25"/>
    </row>
    <row r="51" spans="1:13" s="31" customFormat="1" ht="11.25">
      <c r="A51" s="32"/>
      <c r="B51" s="58"/>
      <c r="C51" s="60"/>
      <c r="D51" s="64" t="s">
        <v>27</v>
      </c>
      <c r="E51" s="64" t="s">
        <v>70</v>
      </c>
      <c r="F51" s="62"/>
      <c r="G51" s="65"/>
      <c r="H51" s="65">
        <v>38421879</v>
      </c>
      <c r="I51" s="252">
        <v>38421879</v>
      </c>
      <c r="J51" s="252">
        <v>71043159</v>
      </c>
      <c r="K51" s="250">
        <f t="shared" si="5"/>
        <v>-32621280</v>
      </c>
      <c r="L51" s="30">
        <f t="shared" si="4"/>
        <v>-0.45917552737203027</v>
      </c>
      <c r="M51" s="25"/>
    </row>
    <row r="52" spans="1:13" s="31" customFormat="1" ht="11.25">
      <c r="A52" s="32"/>
      <c r="B52" s="58"/>
      <c r="C52" s="60"/>
      <c r="D52" s="64" t="s">
        <v>50</v>
      </c>
      <c r="E52" s="64" t="s">
        <v>71</v>
      </c>
      <c r="F52" s="62"/>
      <c r="G52" s="34">
        <v>444</v>
      </c>
      <c r="H52" s="34"/>
      <c r="I52" s="252">
        <v>444</v>
      </c>
      <c r="J52" s="252">
        <v>0</v>
      </c>
      <c r="K52" s="250">
        <f t="shared" si="5"/>
        <v>444</v>
      </c>
      <c r="L52" s="30" t="str">
        <f t="shared" si="4"/>
        <v xml:space="preserve">-    </v>
      </c>
      <c r="M52" s="25"/>
    </row>
    <row r="53" spans="1:13" s="31" customFormat="1" ht="11.25">
      <c r="A53" s="32"/>
      <c r="B53" s="58"/>
      <c r="C53" s="60"/>
      <c r="D53" s="60"/>
      <c r="E53" s="60" t="s">
        <v>12</v>
      </c>
      <c r="F53" s="62" t="s">
        <v>72</v>
      </c>
      <c r="G53" s="65"/>
      <c r="H53" s="65"/>
      <c r="I53" s="252">
        <v>0</v>
      </c>
      <c r="J53" s="252">
        <v>0</v>
      </c>
      <c r="K53" s="250">
        <f t="shared" si="5"/>
        <v>0</v>
      </c>
      <c r="L53" s="30" t="str">
        <f t="shared" si="4"/>
        <v xml:space="preserve">-    </v>
      </c>
      <c r="M53" s="25"/>
    </row>
    <row r="54" spans="1:13" s="31" customFormat="1" ht="11.25">
      <c r="A54" s="32"/>
      <c r="B54" s="58"/>
      <c r="C54" s="60"/>
      <c r="D54" s="60"/>
      <c r="E54" s="60" t="s">
        <v>14</v>
      </c>
      <c r="F54" s="62" t="s">
        <v>73</v>
      </c>
      <c r="G54" s="65"/>
      <c r="H54" s="65"/>
      <c r="I54" s="252">
        <v>0</v>
      </c>
      <c r="J54" s="252">
        <v>0</v>
      </c>
      <c r="K54" s="250">
        <f t="shared" si="5"/>
        <v>0</v>
      </c>
      <c r="L54" s="30" t="str">
        <f t="shared" si="4"/>
        <v xml:space="preserve">-    </v>
      </c>
      <c r="M54" s="25"/>
    </row>
    <row r="55" spans="1:13" s="31" customFormat="1" ht="11.25">
      <c r="A55" s="32"/>
      <c r="B55" s="58"/>
      <c r="C55" s="60"/>
      <c r="D55" s="60"/>
      <c r="E55" s="60" t="s">
        <v>16</v>
      </c>
      <c r="F55" s="62" t="s">
        <v>74</v>
      </c>
      <c r="G55" s="65">
        <v>444</v>
      </c>
      <c r="H55" s="65"/>
      <c r="I55" s="252">
        <v>444</v>
      </c>
      <c r="J55" s="252">
        <v>0</v>
      </c>
      <c r="K55" s="250">
        <f t="shared" si="5"/>
        <v>444</v>
      </c>
      <c r="L55" s="30" t="str">
        <f t="shared" si="4"/>
        <v xml:space="preserve">-    </v>
      </c>
      <c r="M55" s="25"/>
    </row>
    <row r="56" spans="1:13" s="31" customFormat="1" ht="11.25">
      <c r="A56" s="32"/>
      <c r="B56" s="58"/>
      <c r="C56" s="60"/>
      <c r="D56" s="60"/>
      <c r="E56" s="60" t="s">
        <v>18</v>
      </c>
      <c r="F56" s="62" t="s">
        <v>75</v>
      </c>
      <c r="G56" s="65"/>
      <c r="H56" s="65"/>
      <c r="I56" s="252">
        <v>0</v>
      </c>
      <c r="J56" s="252">
        <v>0</v>
      </c>
      <c r="K56" s="250">
        <f t="shared" si="5"/>
        <v>0</v>
      </c>
      <c r="L56" s="30" t="str">
        <f t="shared" si="4"/>
        <v xml:space="preserve">-    </v>
      </c>
      <c r="M56" s="25"/>
    </row>
    <row r="57" spans="1:13" s="31" customFormat="1" ht="11.25">
      <c r="A57" s="32"/>
      <c r="B57" s="60"/>
      <c r="C57" s="60"/>
      <c r="D57" s="64" t="s">
        <v>52</v>
      </c>
      <c r="E57" s="64" t="s">
        <v>76</v>
      </c>
      <c r="F57" s="67"/>
      <c r="G57" s="65"/>
      <c r="H57" s="65"/>
      <c r="I57" s="252">
        <v>0</v>
      </c>
      <c r="J57" s="252">
        <v>0</v>
      </c>
      <c r="K57" s="250">
        <f t="shared" si="5"/>
        <v>0</v>
      </c>
      <c r="L57" s="30" t="str">
        <f t="shared" si="4"/>
        <v xml:space="preserve">-    </v>
      </c>
      <c r="M57" s="25"/>
    </row>
    <row r="58" spans="1:13" s="31" customFormat="1" ht="11.25">
      <c r="A58" s="32"/>
      <c r="B58" s="60"/>
      <c r="C58" s="60" t="s">
        <v>14</v>
      </c>
      <c r="D58" s="60" t="s">
        <v>77</v>
      </c>
      <c r="E58" s="60"/>
      <c r="F58" s="62"/>
      <c r="G58" s="34">
        <v>24006070</v>
      </c>
      <c r="H58" s="34">
        <v>185083879</v>
      </c>
      <c r="I58" s="252">
        <v>209089949</v>
      </c>
      <c r="J58" s="252">
        <v>247233875</v>
      </c>
      <c r="K58" s="250">
        <f t="shared" si="5"/>
        <v>-38143926</v>
      </c>
      <c r="L58" s="30">
        <f t="shared" si="4"/>
        <v>-0.1542827656606523</v>
      </c>
      <c r="M58" s="25"/>
    </row>
    <row r="59" spans="1:13" s="31" customFormat="1" ht="11.25">
      <c r="A59" s="32"/>
      <c r="B59" s="60"/>
      <c r="C59" s="60"/>
      <c r="D59" s="64" t="s">
        <v>25</v>
      </c>
      <c r="E59" s="64" t="s">
        <v>78</v>
      </c>
      <c r="F59" s="67"/>
      <c r="G59" s="34">
        <v>24006070</v>
      </c>
      <c r="H59" s="34"/>
      <c r="I59" s="252">
        <v>24006070</v>
      </c>
      <c r="J59" s="252">
        <v>39321977</v>
      </c>
      <c r="K59" s="250">
        <f t="shared" si="5"/>
        <v>-15315907</v>
      </c>
      <c r="L59" s="30">
        <f t="shared" si="4"/>
        <v>-0.38949992265139671</v>
      </c>
      <c r="M59" s="25"/>
    </row>
    <row r="60" spans="1:13" s="31" customFormat="1" ht="11.25">
      <c r="A60" s="32"/>
      <c r="B60" s="60"/>
      <c r="C60" s="60"/>
      <c r="D60" s="60"/>
      <c r="E60" s="60" t="s">
        <v>12</v>
      </c>
      <c r="F60" s="67" t="s">
        <v>79</v>
      </c>
      <c r="G60" s="34">
        <v>24006070</v>
      </c>
      <c r="H60" s="34"/>
      <c r="I60" s="252">
        <v>24006070</v>
      </c>
      <c r="J60" s="252">
        <v>39308532</v>
      </c>
      <c r="K60" s="250">
        <f t="shared" si="5"/>
        <v>-15302462</v>
      </c>
      <c r="L60" s="30">
        <f t="shared" si="4"/>
        <v>-0.38929110860715938</v>
      </c>
      <c r="M60" s="25"/>
    </row>
    <row r="61" spans="1:13" s="31" customFormat="1" ht="22.5">
      <c r="A61" s="32"/>
      <c r="B61" s="60"/>
      <c r="C61" s="60"/>
      <c r="D61" s="60"/>
      <c r="E61" s="60"/>
      <c r="F61" s="68" t="s">
        <v>80</v>
      </c>
      <c r="G61" s="65">
        <v>1928000</v>
      </c>
      <c r="H61" s="65"/>
      <c r="I61" s="252">
        <v>1928000</v>
      </c>
      <c r="J61" s="252">
        <v>3075311</v>
      </c>
      <c r="K61" s="250">
        <f t="shared" si="5"/>
        <v>-1147311</v>
      </c>
      <c r="L61" s="30">
        <f t="shared" si="4"/>
        <v>-0.37307153650476327</v>
      </c>
      <c r="M61" s="25"/>
    </row>
    <row r="62" spans="1:13" s="31" customFormat="1" ht="22.5">
      <c r="A62" s="32"/>
      <c r="B62" s="60"/>
      <c r="C62" s="60"/>
      <c r="D62" s="60"/>
      <c r="E62" s="60"/>
      <c r="F62" s="68" t="s">
        <v>81</v>
      </c>
      <c r="G62" s="65"/>
      <c r="H62" s="65"/>
      <c r="I62" s="252">
        <v>0</v>
      </c>
      <c r="J62" s="252">
        <v>0</v>
      </c>
      <c r="K62" s="250">
        <f t="shared" si="5"/>
        <v>0</v>
      </c>
      <c r="L62" s="30" t="str">
        <f t="shared" si="4"/>
        <v xml:space="preserve">-    </v>
      </c>
      <c r="M62" s="25"/>
    </row>
    <row r="63" spans="1:13" s="31" customFormat="1" ht="22.5">
      <c r="A63" s="32"/>
      <c r="B63" s="60"/>
      <c r="C63" s="60"/>
      <c r="D63" s="60"/>
      <c r="E63" s="60"/>
      <c r="F63" s="68" t="s">
        <v>82</v>
      </c>
      <c r="G63" s="65"/>
      <c r="H63" s="65"/>
      <c r="I63" s="252">
        <v>0</v>
      </c>
      <c r="J63" s="252">
        <v>0</v>
      </c>
      <c r="K63" s="250">
        <f t="shared" si="5"/>
        <v>0</v>
      </c>
      <c r="L63" s="30" t="str">
        <f t="shared" si="4"/>
        <v xml:space="preserve">-    </v>
      </c>
      <c r="M63" s="25"/>
    </row>
    <row r="64" spans="1:13" s="31" customFormat="1" ht="22.5">
      <c r="A64" s="32"/>
      <c r="B64" s="60"/>
      <c r="C64" s="60"/>
      <c r="D64" s="60"/>
      <c r="E64" s="60"/>
      <c r="F64" s="68" t="s">
        <v>83</v>
      </c>
      <c r="G64" s="65">
        <v>22078070</v>
      </c>
      <c r="H64" s="69"/>
      <c r="I64" s="252">
        <v>22078070</v>
      </c>
      <c r="J64" s="252">
        <v>36233221</v>
      </c>
      <c r="K64" s="250">
        <f t="shared" si="5"/>
        <v>-14155151</v>
      </c>
      <c r="L64" s="30">
        <f t="shared" si="4"/>
        <v>-0.39066775211621402</v>
      </c>
      <c r="M64" s="25"/>
    </row>
    <row r="65" spans="1:13" s="31" customFormat="1" ht="11.25">
      <c r="A65" s="32"/>
      <c r="B65" s="60"/>
      <c r="C65" s="60"/>
      <c r="D65" s="60"/>
      <c r="E65" s="60" t="s">
        <v>14</v>
      </c>
      <c r="F65" s="60" t="s">
        <v>84</v>
      </c>
      <c r="G65" s="65"/>
      <c r="H65" s="69"/>
      <c r="I65" s="252">
        <v>0</v>
      </c>
      <c r="J65" s="252">
        <v>13445</v>
      </c>
      <c r="K65" s="250">
        <f t="shared" si="5"/>
        <v>-13445</v>
      </c>
      <c r="L65" s="30">
        <f t="shared" si="4"/>
        <v>-1</v>
      </c>
      <c r="M65" s="25"/>
    </row>
    <row r="66" spans="1:13" s="31" customFormat="1" ht="11.25">
      <c r="A66" s="32"/>
      <c r="B66" s="60"/>
      <c r="C66" s="60"/>
      <c r="D66" s="64" t="s">
        <v>27</v>
      </c>
      <c r="E66" s="64" t="s">
        <v>85</v>
      </c>
      <c r="F66" s="67"/>
      <c r="G66" s="65"/>
      <c r="H66" s="34">
        <v>185083879</v>
      </c>
      <c r="I66" s="252">
        <v>185083879</v>
      </c>
      <c r="J66" s="252">
        <v>207911898</v>
      </c>
      <c r="K66" s="250">
        <f t="shared" si="5"/>
        <v>-22828019</v>
      </c>
      <c r="L66" s="30">
        <f t="shared" si="4"/>
        <v>-0.10979659759539111</v>
      </c>
      <c r="M66" s="25"/>
    </row>
    <row r="67" spans="1:13" s="31" customFormat="1" ht="11.25">
      <c r="A67" s="32"/>
      <c r="B67" s="60"/>
      <c r="C67" s="60"/>
      <c r="D67" s="60"/>
      <c r="E67" s="60" t="s">
        <v>12</v>
      </c>
      <c r="F67" s="67" t="s">
        <v>86</v>
      </c>
      <c r="G67" s="65"/>
      <c r="H67" s="69">
        <v>185083879</v>
      </c>
      <c r="I67" s="252">
        <v>185083879</v>
      </c>
      <c r="J67" s="252">
        <v>207911898</v>
      </c>
      <c r="K67" s="250">
        <f t="shared" si="5"/>
        <v>-22828019</v>
      </c>
      <c r="L67" s="30">
        <f t="shared" si="4"/>
        <v>-0.10979659759539111</v>
      </c>
      <c r="M67" s="25"/>
    </row>
    <row r="68" spans="1:13" s="31" customFormat="1" ht="11.25">
      <c r="A68" s="32"/>
      <c r="B68" s="60"/>
      <c r="C68" s="60"/>
      <c r="D68" s="60"/>
      <c r="E68" s="60" t="s">
        <v>14</v>
      </c>
      <c r="F68" s="67" t="s">
        <v>87</v>
      </c>
      <c r="G68" s="65"/>
      <c r="H68" s="69"/>
      <c r="I68" s="252">
        <v>0</v>
      </c>
      <c r="J68" s="252">
        <v>0</v>
      </c>
      <c r="K68" s="250">
        <f t="shared" si="5"/>
        <v>0</v>
      </c>
      <c r="L68" s="30" t="str">
        <f t="shared" si="4"/>
        <v xml:space="preserve">-    </v>
      </c>
      <c r="M68" s="25"/>
    </row>
    <row r="69" spans="1:13" s="31" customFormat="1" ht="11.25">
      <c r="A69" s="32"/>
      <c r="B69" s="60"/>
      <c r="C69" s="60"/>
      <c r="D69" s="60"/>
      <c r="E69" s="60" t="s">
        <v>16</v>
      </c>
      <c r="F69" s="67" t="s">
        <v>88</v>
      </c>
      <c r="G69" s="65"/>
      <c r="H69" s="69"/>
      <c r="I69" s="252">
        <v>0</v>
      </c>
      <c r="J69" s="252">
        <v>0</v>
      </c>
      <c r="K69" s="250">
        <f t="shared" si="5"/>
        <v>0</v>
      </c>
      <c r="L69" s="30" t="str">
        <f t="shared" si="4"/>
        <v xml:space="preserve">-    </v>
      </c>
      <c r="M69" s="25"/>
    </row>
    <row r="70" spans="1:13" s="31" customFormat="1" ht="22.5">
      <c r="A70" s="32"/>
      <c r="B70" s="58"/>
      <c r="C70" s="60"/>
      <c r="D70" s="58"/>
      <c r="E70" s="60" t="s">
        <v>18</v>
      </c>
      <c r="F70" s="70" t="s">
        <v>89</v>
      </c>
      <c r="G70" s="65"/>
      <c r="H70" s="65"/>
      <c r="I70" s="252">
        <v>0</v>
      </c>
      <c r="J70" s="252">
        <v>0</v>
      </c>
      <c r="K70" s="250">
        <f t="shared" si="5"/>
        <v>0</v>
      </c>
      <c r="L70" s="30" t="str">
        <f t="shared" si="4"/>
        <v xml:space="preserve">-    </v>
      </c>
      <c r="M70" s="25"/>
    </row>
    <row r="71" spans="1:13" s="31" customFormat="1" ht="11.25">
      <c r="A71" s="32"/>
      <c r="B71" s="58"/>
      <c r="C71" s="60" t="s">
        <v>16</v>
      </c>
      <c r="D71" s="60" t="s">
        <v>90</v>
      </c>
      <c r="E71" s="33"/>
      <c r="F71" s="67"/>
      <c r="G71" s="65">
        <v>3093612</v>
      </c>
      <c r="H71" s="65"/>
      <c r="I71" s="252">
        <v>3093612</v>
      </c>
      <c r="J71" s="252">
        <v>2549988</v>
      </c>
      <c r="K71" s="250">
        <f t="shared" si="5"/>
        <v>543624</v>
      </c>
      <c r="L71" s="30">
        <f t="shared" si="4"/>
        <v>0.21318688558534393</v>
      </c>
      <c r="M71" s="25"/>
    </row>
    <row r="72" spans="1:13" s="31" customFormat="1" ht="11.25">
      <c r="A72" s="32"/>
      <c r="B72" s="58"/>
      <c r="C72" s="60" t="s">
        <v>18</v>
      </c>
      <c r="D72" s="60" t="s">
        <v>91</v>
      </c>
      <c r="E72" s="60"/>
      <c r="F72" s="67"/>
      <c r="G72" s="34">
        <v>30957450</v>
      </c>
      <c r="H72" s="34">
        <v>14248605</v>
      </c>
      <c r="I72" s="252">
        <v>45206055</v>
      </c>
      <c r="J72" s="252">
        <v>60437146</v>
      </c>
      <c r="K72" s="250">
        <f t="shared" si="5"/>
        <v>-15231091</v>
      </c>
      <c r="L72" s="30">
        <f t="shared" si="4"/>
        <v>-0.25201539132903461</v>
      </c>
      <c r="M72" s="25"/>
    </row>
    <row r="73" spans="1:13" s="31" customFormat="1" ht="11.25">
      <c r="A73" s="32"/>
      <c r="B73" s="58"/>
      <c r="C73" s="60"/>
      <c r="D73" s="64" t="s">
        <v>25</v>
      </c>
      <c r="E73" s="64" t="s">
        <v>92</v>
      </c>
      <c r="F73" s="67"/>
      <c r="G73" s="65">
        <v>28371531</v>
      </c>
      <c r="H73" s="65">
        <v>14248605</v>
      </c>
      <c r="I73" s="252">
        <v>42620136</v>
      </c>
      <c r="J73" s="252">
        <v>58008640</v>
      </c>
      <c r="K73" s="250">
        <f t="shared" si="5"/>
        <v>-15388504</v>
      </c>
      <c r="L73" s="30">
        <f t="shared" si="4"/>
        <v>-0.26527951698229779</v>
      </c>
      <c r="M73" s="25"/>
    </row>
    <row r="74" spans="1:13" s="31" customFormat="1" ht="11.25">
      <c r="A74" s="32"/>
      <c r="B74" s="58"/>
      <c r="C74" s="60"/>
      <c r="D74" s="64" t="s">
        <v>27</v>
      </c>
      <c r="E74" s="64" t="s">
        <v>93</v>
      </c>
      <c r="F74" s="67"/>
      <c r="G74" s="65">
        <v>2585919</v>
      </c>
      <c r="H74" s="65"/>
      <c r="I74" s="252">
        <v>2585919</v>
      </c>
      <c r="J74" s="252">
        <v>2428506</v>
      </c>
      <c r="K74" s="250">
        <f t="shared" si="5"/>
        <v>157413</v>
      </c>
      <c r="L74" s="30">
        <f t="shared" si="4"/>
        <v>6.4818863943510954E-2</v>
      </c>
      <c r="M74" s="25"/>
    </row>
    <row r="75" spans="1:13" s="31" customFormat="1" ht="11.25">
      <c r="A75" s="32"/>
      <c r="B75" s="58"/>
      <c r="C75" s="60" t="s">
        <v>20</v>
      </c>
      <c r="D75" s="60" t="s">
        <v>94</v>
      </c>
      <c r="E75" s="60"/>
      <c r="F75" s="67"/>
      <c r="G75" s="65"/>
      <c r="H75" s="65"/>
      <c r="I75" s="252">
        <v>0</v>
      </c>
      <c r="J75" s="252">
        <v>0</v>
      </c>
      <c r="K75" s="250">
        <f t="shared" si="5"/>
        <v>0</v>
      </c>
      <c r="L75" s="30" t="str">
        <f t="shared" si="4"/>
        <v xml:space="preserve">-    </v>
      </c>
      <c r="M75" s="25"/>
    </row>
    <row r="76" spans="1:13" s="31" customFormat="1" ht="11.25">
      <c r="A76" s="32"/>
      <c r="B76" s="58"/>
      <c r="C76" s="60" t="s">
        <v>35</v>
      </c>
      <c r="D76" s="60" t="s">
        <v>95</v>
      </c>
      <c r="E76" s="60"/>
      <c r="F76" s="67"/>
      <c r="G76" s="65">
        <v>761139</v>
      </c>
      <c r="H76" s="65"/>
      <c r="I76" s="257">
        <v>761139</v>
      </c>
      <c r="J76" s="257">
        <v>751462</v>
      </c>
      <c r="K76" s="250">
        <f t="shared" si="5"/>
        <v>9677</v>
      </c>
      <c r="L76" s="30">
        <f t="shared" si="4"/>
        <v>1.2877564001905619E-2</v>
      </c>
      <c r="M76" s="25"/>
    </row>
    <row r="77" spans="1:13" s="31" customFormat="1" ht="11.25">
      <c r="A77" s="32"/>
      <c r="B77" s="58"/>
      <c r="C77" s="60" t="s">
        <v>37</v>
      </c>
      <c r="D77" s="60" t="s">
        <v>96</v>
      </c>
      <c r="E77" s="60"/>
      <c r="F77" s="67"/>
      <c r="G77" s="71">
        <v>18138306</v>
      </c>
      <c r="H77" s="71">
        <v>12688214</v>
      </c>
      <c r="I77" s="252">
        <v>30826520</v>
      </c>
      <c r="J77" s="257">
        <v>35853334</v>
      </c>
      <c r="K77" s="250">
        <f t="shared" si="5"/>
        <v>-5026814</v>
      </c>
      <c r="L77" s="30">
        <f t="shared" si="4"/>
        <v>-0.14020492487532679</v>
      </c>
      <c r="M77" s="25"/>
    </row>
    <row r="78" spans="1:13" s="20" customFormat="1" ht="11.25">
      <c r="A78" s="56"/>
      <c r="B78" s="58" t="s">
        <v>45</v>
      </c>
      <c r="C78" s="72" t="s">
        <v>97</v>
      </c>
      <c r="D78" s="58"/>
      <c r="E78" s="58"/>
      <c r="F78" s="72"/>
      <c r="G78" s="58"/>
      <c r="H78" s="58"/>
      <c r="I78" s="250">
        <v>0</v>
      </c>
      <c r="J78" s="250">
        <v>0</v>
      </c>
      <c r="K78" s="250">
        <f t="shared" si="5"/>
        <v>0</v>
      </c>
      <c r="L78" s="19" t="str">
        <f t="shared" si="4"/>
        <v xml:space="preserve">-    </v>
      </c>
      <c r="M78" s="25"/>
    </row>
    <row r="79" spans="1:13" s="31" customFormat="1" ht="11.25">
      <c r="A79" s="32"/>
      <c r="B79" s="58"/>
      <c r="C79" s="60" t="s">
        <v>12</v>
      </c>
      <c r="D79" s="60" t="s">
        <v>98</v>
      </c>
      <c r="E79" s="58"/>
      <c r="F79" s="33"/>
      <c r="G79" s="60"/>
      <c r="H79" s="60"/>
      <c r="I79" s="257">
        <v>0</v>
      </c>
      <c r="J79" s="257">
        <v>0</v>
      </c>
      <c r="K79" s="250">
        <f t="shared" si="5"/>
        <v>0</v>
      </c>
      <c r="L79" s="30" t="str">
        <f t="shared" si="4"/>
        <v xml:space="preserve">-    </v>
      </c>
      <c r="M79" s="25"/>
    </row>
    <row r="80" spans="1:13" s="31" customFormat="1" ht="11.25">
      <c r="A80" s="56"/>
      <c r="B80" s="58"/>
      <c r="C80" s="60" t="s">
        <v>14</v>
      </c>
      <c r="D80" s="60" t="s">
        <v>99</v>
      </c>
      <c r="E80" s="58"/>
      <c r="F80" s="73"/>
      <c r="G80" s="60"/>
      <c r="H80" s="60"/>
      <c r="I80" s="257">
        <v>0</v>
      </c>
      <c r="J80" s="257">
        <v>0</v>
      </c>
      <c r="K80" s="250">
        <f t="shared" si="5"/>
        <v>0</v>
      </c>
      <c r="L80" s="30" t="str">
        <f t="shared" si="4"/>
        <v xml:space="preserve">-    </v>
      </c>
      <c r="M80" s="25"/>
    </row>
    <row r="81" spans="1:14" s="20" customFormat="1" ht="11.25">
      <c r="A81" s="21"/>
      <c r="B81" s="58" t="s">
        <v>100</v>
      </c>
      <c r="C81" s="72" t="s">
        <v>101</v>
      </c>
      <c r="D81" s="58"/>
      <c r="E81" s="58"/>
      <c r="F81" s="17"/>
      <c r="G81" s="58"/>
      <c r="H81" s="58"/>
      <c r="I81" s="258">
        <f>SUM(I82:I85)</f>
        <v>464754051</v>
      </c>
      <c r="J81" s="259">
        <f>SUM(J82:J85)</f>
        <v>380268298</v>
      </c>
      <c r="K81" s="250">
        <f t="shared" si="5"/>
        <v>84485753</v>
      </c>
      <c r="L81" s="19">
        <f t="shared" si="4"/>
        <v>0.22217406353447849</v>
      </c>
      <c r="M81" s="25"/>
    </row>
    <row r="82" spans="1:14" s="31" customFormat="1" ht="11.25">
      <c r="A82" s="56"/>
      <c r="B82" s="58"/>
      <c r="C82" s="58" t="s">
        <v>12</v>
      </c>
      <c r="D82" s="67" t="s">
        <v>102</v>
      </c>
      <c r="E82" s="58"/>
      <c r="F82" s="67"/>
      <c r="G82" s="60"/>
      <c r="H82" s="60"/>
      <c r="I82" s="252">
        <v>187757</v>
      </c>
      <c r="J82" s="257">
        <v>215097</v>
      </c>
      <c r="K82" s="250">
        <f t="shared" si="5"/>
        <v>-27340</v>
      </c>
      <c r="L82" s="30">
        <f t="shared" si="4"/>
        <v>-0.12710544545019223</v>
      </c>
      <c r="M82" s="25"/>
    </row>
    <row r="83" spans="1:14" s="31" customFormat="1" ht="11.25">
      <c r="A83" s="32"/>
      <c r="B83" s="58"/>
      <c r="C83" s="58" t="s">
        <v>14</v>
      </c>
      <c r="D83" s="67" t="s">
        <v>103</v>
      </c>
      <c r="E83" s="58"/>
      <c r="F83" s="33"/>
      <c r="G83" s="60"/>
      <c r="H83" s="74"/>
      <c r="I83" s="252">
        <v>464369717</v>
      </c>
      <c r="J83" s="257">
        <v>379860085</v>
      </c>
      <c r="K83" s="250">
        <f t="shared" si="5"/>
        <v>84509632</v>
      </c>
      <c r="L83" s="30">
        <f t="shared" si="4"/>
        <v>0.22247568338221163</v>
      </c>
      <c r="M83" s="25"/>
    </row>
    <row r="84" spans="1:14" s="31" customFormat="1" ht="11.25">
      <c r="A84" s="32"/>
      <c r="B84" s="58"/>
      <c r="C84" s="58" t="s">
        <v>16</v>
      </c>
      <c r="D84" s="67" t="s">
        <v>104</v>
      </c>
      <c r="E84" s="58"/>
      <c r="F84" s="33"/>
      <c r="G84" s="60"/>
      <c r="H84" s="60"/>
      <c r="I84" s="252">
        <v>0</v>
      </c>
      <c r="J84" s="257">
        <v>0</v>
      </c>
      <c r="K84" s="250">
        <f t="shared" si="5"/>
        <v>0</v>
      </c>
      <c r="L84" s="30" t="str">
        <f t="shared" si="4"/>
        <v xml:space="preserve">-    </v>
      </c>
      <c r="M84" s="25"/>
    </row>
    <row r="85" spans="1:14" s="31" customFormat="1" ht="11.25">
      <c r="A85" s="32"/>
      <c r="B85" s="58"/>
      <c r="C85" s="58" t="s">
        <v>18</v>
      </c>
      <c r="D85" s="67" t="s">
        <v>105</v>
      </c>
      <c r="E85" s="58"/>
      <c r="F85" s="33"/>
      <c r="G85" s="60"/>
      <c r="H85" s="60"/>
      <c r="I85" s="252">
        <v>196577</v>
      </c>
      <c r="J85" s="257">
        <v>193116</v>
      </c>
      <c r="K85" s="250">
        <f t="shared" si="5"/>
        <v>3461</v>
      </c>
      <c r="L85" s="30">
        <f t="shared" si="4"/>
        <v>1.7921870792684189E-2</v>
      </c>
      <c r="M85" s="25"/>
    </row>
    <row r="86" spans="1:14" s="20" customFormat="1" ht="11.25">
      <c r="A86" s="292" t="s">
        <v>106</v>
      </c>
      <c r="B86" s="293"/>
      <c r="C86" s="293"/>
      <c r="D86" s="293"/>
      <c r="E86" s="293"/>
      <c r="F86" s="293"/>
      <c r="G86" s="313"/>
      <c r="H86" s="293"/>
      <c r="I86" s="254">
        <f>I40+I46+I78+I81</f>
        <v>815021470</v>
      </c>
      <c r="J86" s="254">
        <f>J40+J46+J78+J81</f>
        <v>811644451</v>
      </c>
      <c r="K86" s="254">
        <f t="shared" si="5"/>
        <v>3377019</v>
      </c>
      <c r="L86" s="54">
        <f>IF(J86=0,"-    ",K86/J86)</f>
        <v>4.1607122377776227E-3</v>
      </c>
      <c r="M86" s="25"/>
    </row>
    <row r="87" spans="1:14" s="20" customFormat="1" ht="11.25">
      <c r="A87" s="56" t="s">
        <v>107</v>
      </c>
      <c r="B87" s="57" t="s">
        <v>108</v>
      </c>
      <c r="C87" s="58"/>
      <c r="D87" s="58"/>
      <c r="E87" s="58"/>
      <c r="F87" s="17"/>
      <c r="G87" s="75"/>
      <c r="H87" s="76"/>
      <c r="I87" s="260"/>
      <c r="J87" s="260"/>
      <c r="K87" s="250">
        <f t="shared" si="5"/>
        <v>0</v>
      </c>
      <c r="L87" s="30" t="str">
        <f t="shared" ref="L87" si="6">IF(J87=0,"-    ",K87/K87)</f>
        <v xml:space="preserve">-    </v>
      </c>
      <c r="M87" s="25"/>
    </row>
    <row r="88" spans="1:14" s="20" customFormat="1" ht="11.25">
      <c r="A88" s="56"/>
      <c r="B88" s="58" t="s">
        <v>10</v>
      </c>
      <c r="C88" s="57" t="s">
        <v>109</v>
      </c>
      <c r="D88" s="58"/>
      <c r="E88" s="58"/>
      <c r="F88" s="72"/>
      <c r="G88" s="58"/>
      <c r="H88" s="76"/>
      <c r="I88" s="257">
        <v>0</v>
      </c>
      <c r="J88" s="257">
        <v>0</v>
      </c>
      <c r="K88" s="250">
        <f t="shared" si="5"/>
        <v>0</v>
      </c>
      <c r="L88" s="30" t="str">
        <f t="shared" si="4"/>
        <v xml:space="preserve">-    </v>
      </c>
      <c r="M88" s="25"/>
    </row>
    <row r="89" spans="1:14" s="20" customFormat="1" ht="11.25">
      <c r="A89" s="56"/>
      <c r="B89" s="58" t="s">
        <v>22</v>
      </c>
      <c r="C89" s="57" t="s">
        <v>110</v>
      </c>
      <c r="D89" s="58"/>
      <c r="E89" s="58"/>
      <c r="F89" s="17"/>
      <c r="G89" s="77"/>
      <c r="H89" s="76"/>
      <c r="I89" s="257">
        <v>116711</v>
      </c>
      <c r="J89" s="257">
        <v>104257</v>
      </c>
      <c r="K89" s="250">
        <f t="shared" si="5"/>
        <v>12454</v>
      </c>
      <c r="L89" s="30">
        <f t="shared" si="4"/>
        <v>0.11945480878981747</v>
      </c>
      <c r="M89" s="25"/>
    </row>
    <row r="90" spans="1:14" s="20" customFormat="1" ht="11.25">
      <c r="A90" s="292" t="s">
        <v>111</v>
      </c>
      <c r="B90" s="293"/>
      <c r="C90" s="293"/>
      <c r="D90" s="293"/>
      <c r="E90" s="293"/>
      <c r="F90" s="293"/>
      <c r="G90" s="295"/>
      <c r="H90" s="293"/>
      <c r="I90" s="254">
        <f>SUM(I88:I89)</f>
        <v>116711</v>
      </c>
      <c r="J90" s="254">
        <f>SUM(J88:J89)</f>
        <v>104257</v>
      </c>
      <c r="K90" s="254">
        <f t="shared" si="5"/>
        <v>12454</v>
      </c>
      <c r="L90" s="54">
        <f t="shared" si="4"/>
        <v>0.11945480878981747</v>
      </c>
      <c r="M90" s="25"/>
    </row>
    <row r="91" spans="1:14" s="20" customFormat="1" ht="5.45" customHeight="1" thickBot="1">
      <c r="A91" s="78"/>
      <c r="B91" s="72"/>
      <c r="C91" s="72"/>
      <c r="D91" s="72"/>
      <c r="E91" s="72"/>
      <c r="F91" s="72"/>
      <c r="G91" s="72"/>
      <c r="H91" s="72"/>
      <c r="I91" s="261"/>
      <c r="J91" s="261"/>
      <c r="K91" s="257"/>
      <c r="L91" s="30"/>
      <c r="M91" s="25"/>
    </row>
    <row r="92" spans="1:14" s="20" customFormat="1" ht="12" thickBot="1">
      <c r="A92" s="286" t="s">
        <v>112</v>
      </c>
      <c r="B92" s="287"/>
      <c r="C92" s="287"/>
      <c r="D92" s="287"/>
      <c r="E92" s="287"/>
      <c r="F92" s="287"/>
      <c r="G92" s="287"/>
      <c r="H92" s="287"/>
      <c r="I92" s="262">
        <f>I37+I86+I90</f>
        <v>1327879480</v>
      </c>
      <c r="J92" s="262">
        <f>J37+J86+J90</f>
        <v>1276001498</v>
      </c>
      <c r="K92" s="262">
        <f>+I92-J92</f>
        <v>51877982</v>
      </c>
      <c r="L92" s="80">
        <f t="shared" si="4"/>
        <v>4.0656677975153911E-2</v>
      </c>
      <c r="M92" s="25"/>
      <c r="N92" s="25"/>
    </row>
    <row r="93" spans="1:14" s="20" customFormat="1" ht="11.25">
      <c r="A93" s="56" t="s">
        <v>113</v>
      </c>
      <c r="B93" s="57" t="s">
        <v>114</v>
      </c>
      <c r="C93" s="58"/>
      <c r="D93" s="58"/>
      <c r="E93" s="58"/>
      <c r="F93" s="17"/>
      <c r="G93" s="58"/>
      <c r="H93" s="76"/>
      <c r="I93" s="260"/>
      <c r="J93" s="260"/>
      <c r="K93" s="257"/>
      <c r="L93" s="30"/>
      <c r="M93" s="25"/>
    </row>
    <row r="94" spans="1:14" s="20" customFormat="1" ht="11.25">
      <c r="A94" s="56"/>
      <c r="B94" s="60" t="s">
        <v>115</v>
      </c>
      <c r="C94" s="81" t="s">
        <v>116</v>
      </c>
      <c r="D94" s="60"/>
      <c r="E94" s="60"/>
      <c r="F94" s="67"/>
      <c r="G94" s="58"/>
      <c r="H94" s="76"/>
      <c r="I94" s="257">
        <v>0</v>
      </c>
      <c r="J94" s="257">
        <v>0</v>
      </c>
      <c r="K94" s="250">
        <f>+I94-J94</f>
        <v>0</v>
      </c>
      <c r="L94" s="19" t="str">
        <f t="shared" si="4"/>
        <v xml:space="preserve">-    </v>
      </c>
      <c r="M94" s="25"/>
    </row>
    <row r="95" spans="1:14" s="20" customFormat="1" ht="11.25">
      <c r="A95" s="56"/>
      <c r="B95" s="60" t="s">
        <v>14</v>
      </c>
      <c r="C95" s="67" t="s">
        <v>117</v>
      </c>
      <c r="D95" s="60"/>
      <c r="E95" s="60"/>
      <c r="F95" s="33"/>
      <c r="G95" s="58"/>
      <c r="H95" s="76"/>
      <c r="I95" s="257">
        <v>0</v>
      </c>
      <c r="J95" s="257">
        <v>0</v>
      </c>
      <c r="K95" s="250">
        <f t="shared" ref="K95:K98" si="7">+I95-J95</f>
        <v>0</v>
      </c>
      <c r="L95" s="19" t="str">
        <f t="shared" si="4"/>
        <v xml:space="preserve">-    </v>
      </c>
      <c r="M95" s="25"/>
    </row>
    <row r="96" spans="1:14" s="20" customFormat="1" ht="11.25">
      <c r="A96" s="56"/>
      <c r="B96" s="67" t="s">
        <v>16</v>
      </c>
      <c r="C96" s="60" t="s">
        <v>118</v>
      </c>
      <c r="D96" s="60"/>
      <c r="E96" s="60"/>
      <c r="F96" s="33"/>
      <c r="G96" s="58"/>
      <c r="H96" s="76"/>
      <c r="I96" s="257">
        <v>187254472</v>
      </c>
      <c r="J96" s="257">
        <v>176022273</v>
      </c>
      <c r="K96" s="250">
        <f t="shared" si="7"/>
        <v>11232199</v>
      </c>
      <c r="L96" s="19">
        <f t="shared" si="4"/>
        <v>6.3811237115430269E-2</v>
      </c>
      <c r="M96" s="25"/>
    </row>
    <row r="97" spans="1:14" s="20" customFormat="1" ht="11.25">
      <c r="A97" s="56"/>
      <c r="B97" s="60" t="s">
        <v>18</v>
      </c>
      <c r="C97" s="81" t="s">
        <v>119</v>
      </c>
      <c r="D97" s="60"/>
      <c r="E97" s="60"/>
      <c r="F97" s="67"/>
      <c r="G97" s="77"/>
      <c r="H97" s="76"/>
      <c r="I97" s="257">
        <v>6750149</v>
      </c>
      <c r="J97" s="257">
        <v>6786772</v>
      </c>
      <c r="K97" s="250">
        <f t="shared" si="7"/>
        <v>-36623</v>
      </c>
      <c r="L97" s="19">
        <f t="shared" si="4"/>
        <v>-5.3962325535615455E-3</v>
      </c>
      <c r="M97" s="25"/>
    </row>
    <row r="98" spans="1:14" s="20" customFormat="1" ht="12" thickBot="1">
      <c r="A98" s="275" t="s">
        <v>120</v>
      </c>
      <c r="B98" s="276"/>
      <c r="C98" s="276"/>
      <c r="D98" s="276"/>
      <c r="E98" s="276"/>
      <c r="F98" s="276"/>
      <c r="G98" s="277"/>
      <c r="H98" s="278"/>
      <c r="I98" s="263">
        <f>SUM(I94:I97)</f>
        <v>194004621</v>
      </c>
      <c r="J98" s="263">
        <f>SUM(J94:J97)</f>
        <v>182809045</v>
      </c>
      <c r="K98" s="263">
        <f t="shared" si="7"/>
        <v>11195576</v>
      </c>
      <c r="L98" s="82">
        <f t="shared" si="4"/>
        <v>6.1241915026688097E-2</v>
      </c>
      <c r="M98" s="25"/>
      <c r="N98" s="25"/>
    </row>
    <row r="99" spans="1:14" s="31" customFormat="1" ht="11.25">
      <c r="A99" s="22"/>
      <c r="B99" s="22"/>
      <c r="C99" s="22"/>
      <c r="D99" s="22"/>
      <c r="E99" s="22"/>
      <c r="F99" s="22"/>
      <c r="G99" s="22"/>
      <c r="H99" s="22"/>
      <c r="I99" s="264"/>
      <c r="J99" s="265"/>
      <c r="K99" s="265"/>
      <c r="L99" s="84"/>
      <c r="M99" s="25"/>
    </row>
    <row r="100" spans="1:14" s="31" customFormat="1" ht="12" thickBot="1">
      <c r="A100" s="85"/>
      <c r="B100" s="85"/>
      <c r="C100" s="85"/>
      <c r="D100" s="85"/>
      <c r="E100" s="85"/>
      <c r="F100" s="62"/>
      <c r="G100" s="86"/>
      <c r="H100" s="86"/>
      <c r="I100" s="242"/>
      <c r="J100" s="242"/>
      <c r="K100" s="242"/>
      <c r="L100" s="87"/>
      <c r="M100" s="25"/>
    </row>
    <row r="101" spans="1:14" ht="32.25" customHeight="1" thickBot="1">
      <c r="A101" s="296" t="s">
        <v>121</v>
      </c>
      <c r="B101" s="297"/>
      <c r="C101" s="297"/>
      <c r="D101" s="297"/>
      <c r="E101" s="297"/>
      <c r="F101" s="297"/>
      <c r="G101" s="297"/>
      <c r="H101" s="297"/>
      <c r="I101" s="297"/>
      <c r="J101" s="297"/>
      <c r="K101" s="298" t="s">
        <v>122</v>
      </c>
      <c r="L101" s="299"/>
      <c r="M101" s="25"/>
    </row>
    <row r="102" spans="1:14" ht="13.5" thickBot="1">
      <c r="A102" s="88"/>
      <c r="B102" s="88"/>
      <c r="C102" s="88"/>
      <c r="D102" s="88"/>
      <c r="E102" s="88"/>
      <c r="F102" s="89"/>
      <c r="G102" s="86"/>
      <c r="H102" s="86"/>
      <c r="I102" s="242"/>
      <c r="J102" s="243"/>
      <c r="K102" s="244"/>
      <c r="L102" s="6"/>
      <c r="M102" s="25"/>
    </row>
    <row r="103" spans="1:14" ht="13.35" customHeight="1">
      <c r="A103" s="300" t="s">
        <v>2</v>
      </c>
      <c r="B103" s="301"/>
      <c r="C103" s="301"/>
      <c r="D103" s="301"/>
      <c r="E103" s="301"/>
      <c r="F103" s="301"/>
      <c r="G103" s="301"/>
      <c r="H103" s="302"/>
      <c r="I103" s="306" t="s">
        <v>3</v>
      </c>
      <c r="J103" s="306" t="s">
        <v>4</v>
      </c>
      <c r="K103" s="308" t="s">
        <v>123</v>
      </c>
      <c r="L103" s="309"/>
      <c r="M103" s="25"/>
    </row>
    <row r="104" spans="1:14" ht="39.75" customHeight="1" thickBot="1">
      <c r="A104" s="303"/>
      <c r="B104" s="304"/>
      <c r="C104" s="304"/>
      <c r="D104" s="304"/>
      <c r="E104" s="304"/>
      <c r="F104" s="304"/>
      <c r="G104" s="304"/>
      <c r="H104" s="305"/>
      <c r="I104" s="307"/>
      <c r="J104" s="307"/>
      <c r="K104" s="245" t="s">
        <v>6</v>
      </c>
      <c r="L104" s="7" t="s">
        <v>7</v>
      </c>
      <c r="M104" s="25"/>
    </row>
    <row r="105" spans="1:14" s="31" customFormat="1" ht="11.25">
      <c r="A105" s="90"/>
      <c r="B105" s="91"/>
      <c r="C105" s="91"/>
      <c r="D105" s="91"/>
      <c r="E105" s="91"/>
      <c r="F105" s="92"/>
      <c r="G105" s="93"/>
      <c r="H105" s="94"/>
      <c r="I105" s="266"/>
      <c r="J105" s="267"/>
      <c r="K105" s="267"/>
      <c r="L105" s="95"/>
      <c r="M105" s="25"/>
    </row>
    <row r="106" spans="1:14" s="20" customFormat="1" ht="11.25">
      <c r="A106" s="14" t="s">
        <v>8</v>
      </c>
      <c r="B106" s="96" t="s">
        <v>124</v>
      </c>
      <c r="C106" s="16"/>
      <c r="D106" s="16"/>
      <c r="E106" s="16"/>
      <c r="F106" s="17"/>
      <c r="G106" s="18"/>
      <c r="H106" s="97"/>
      <c r="I106" s="268"/>
      <c r="J106" s="250"/>
      <c r="K106" s="250"/>
      <c r="L106" s="99"/>
      <c r="M106" s="25"/>
    </row>
    <row r="107" spans="1:14" s="20" customFormat="1" ht="11.25">
      <c r="A107" s="14"/>
      <c r="B107" s="16"/>
      <c r="C107" s="16"/>
      <c r="D107" s="16"/>
      <c r="E107" s="16"/>
      <c r="F107" s="22"/>
      <c r="G107" s="18"/>
      <c r="H107" s="97"/>
      <c r="I107" s="268"/>
      <c r="J107" s="250"/>
      <c r="K107" s="250"/>
      <c r="L107" s="99"/>
      <c r="M107" s="25"/>
    </row>
    <row r="108" spans="1:14" s="20" customFormat="1" ht="11.25">
      <c r="A108" s="21"/>
      <c r="B108" s="16" t="s">
        <v>10</v>
      </c>
      <c r="C108" s="22" t="s">
        <v>125</v>
      </c>
      <c r="D108" s="16"/>
      <c r="E108" s="16"/>
      <c r="F108" s="17"/>
      <c r="G108" s="18"/>
      <c r="H108" s="97"/>
      <c r="I108" s="250">
        <v>4584996</v>
      </c>
      <c r="J108" s="250">
        <v>4564179</v>
      </c>
      <c r="K108" s="257">
        <f>+I108-J108</f>
        <v>20817</v>
      </c>
      <c r="L108" s="30">
        <f t="shared" ref="L108:L167" si="8">IF(J108=0,"-    ",K108/J108)</f>
        <v>4.5609517067582142E-3</v>
      </c>
      <c r="M108" s="25"/>
      <c r="N108" s="100"/>
    </row>
    <row r="109" spans="1:14" s="20" customFormat="1" ht="11.25">
      <c r="A109" s="21"/>
      <c r="B109" s="16" t="s">
        <v>22</v>
      </c>
      <c r="C109" s="101" t="s">
        <v>126</v>
      </c>
      <c r="D109" s="16"/>
      <c r="E109" s="16"/>
      <c r="F109" s="102"/>
      <c r="G109" s="18"/>
      <c r="H109" s="97"/>
      <c r="I109" s="249">
        <f>I110+I111+SUM(I115:I117)</f>
        <v>782349053</v>
      </c>
      <c r="J109" s="250">
        <f>J110+J111+SUM(J115:J117)</f>
        <v>765180921</v>
      </c>
      <c r="K109" s="257">
        <f>+I109-J109</f>
        <v>17168132</v>
      </c>
      <c r="L109" s="30">
        <f t="shared" si="8"/>
        <v>2.2436696379678812E-2</v>
      </c>
      <c r="M109" s="25"/>
    </row>
    <row r="110" spans="1:14" s="31" customFormat="1" ht="11.25">
      <c r="A110" s="32"/>
      <c r="B110" s="16"/>
      <c r="C110" s="60" t="s">
        <v>12</v>
      </c>
      <c r="D110" s="60" t="s">
        <v>127</v>
      </c>
      <c r="E110" s="58"/>
      <c r="F110" s="28"/>
      <c r="G110" s="29"/>
      <c r="H110" s="103"/>
      <c r="I110" s="252">
        <v>52541315</v>
      </c>
      <c r="J110" s="257">
        <v>60412267</v>
      </c>
      <c r="K110" s="257">
        <f t="shared" ref="K110:K167" si="9">+I110-J110</f>
        <v>-7870952</v>
      </c>
      <c r="L110" s="30">
        <f t="shared" si="8"/>
        <v>-0.13028731399866189</v>
      </c>
      <c r="M110" s="25"/>
    </row>
    <row r="111" spans="1:14" s="31" customFormat="1" ht="11.25">
      <c r="A111" s="32"/>
      <c r="B111" s="16"/>
      <c r="C111" s="60" t="s">
        <v>14</v>
      </c>
      <c r="D111" s="60" t="s">
        <v>128</v>
      </c>
      <c r="E111" s="58"/>
      <c r="F111" s="28"/>
      <c r="G111" s="29"/>
      <c r="H111" s="103"/>
      <c r="I111" s="252">
        <v>133883079</v>
      </c>
      <c r="J111" s="257">
        <v>137246155</v>
      </c>
      <c r="K111" s="257">
        <f t="shared" si="9"/>
        <v>-3363076</v>
      </c>
      <c r="L111" s="30">
        <f t="shared" si="8"/>
        <v>-2.4503972442798123E-2</v>
      </c>
      <c r="M111" s="25"/>
    </row>
    <row r="112" spans="1:14" s="31" customFormat="1" ht="11.25">
      <c r="A112" s="32"/>
      <c r="B112" s="58"/>
      <c r="C112" s="60"/>
      <c r="D112" s="64" t="s">
        <v>129</v>
      </c>
      <c r="E112" s="64" t="s">
        <v>130</v>
      </c>
      <c r="F112" s="67"/>
      <c r="G112" s="60"/>
      <c r="H112" s="60"/>
      <c r="I112" s="252">
        <v>95933253</v>
      </c>
      <c r="J112" s="257">
        <v>95250173</v>
      </c>
      <c r="K112" s="257">
        <f t="shared" si="9"/>
        <v>683080</v>
      </c>
      <c r="L112" s="30">
        <f t="shared" si="8"/>
        <v>7.1714305442783814E-3</v>
      </c>
      <c r="M112" s="25"/>
    </row>
    <row r="113" spans="1:13" s="31" customFormat="1" ht="11.25">
      <c r="A113" s="32"/>
      <c r="B113" s="58"/>
      <c r="C113" s="60"/>
      <c r="D113" s="64" t="s">
        <v>27</v>
      </c>
      <c r="E113" s="64" t="s">
        <v>131</v>
      </c>
      <c r="F113" s="67"/>
      <c r="G113" s="60"/>
      <c r="H113" s="60"/>
      <c r="I113" s="252">
        <v>0</v>
      </c>
      <c r="J113" s="257">
        <v>0</v>
      </c>
      <c r="K113" s="257">
        <f t="shared" si="9"/>
        <v>0</v>
      </c>
      <c r="L113" s="30" t="str">
        <f t="shared" si="8"/>
        <v xml:space="preserve">-    </v>
      </c>
      <c r="M113" s="25"/>
    </row>
    <row r="114" spans="1:13" s="31" customFormat="1" ht="11.25">
      <c r="A114" s="32"/>
      <c r="B114" s="58"/>
      <c r="C114" s="60"/>
      <c r="D114" s="64" t="s">
        <v>132</v>
      </c>
      <c r="E114" s="64" t="s">
        <v>133</v>
      </c>
      <c r="F114" s="67"/>
      <c r="G114" s="60"/>
      <c r="H114" s="60"/>
      <c r="I114" s="252">
        <v>37949826</v>
      </c>
      <c r="J114" s="257">
        <v>41995982</v>
      </c>
      <c r="K114" s="257">
        <f t="shared" si="9"/>
        <v>-4046156</v>
      </c>
      <c r="L114" s="30">
        <f t="shared" si="8"/>
        <v>-9.6346264745041557E-2</v>
      </c>
      <c r="M114" s="25"/>
    </row>
    <row r="115" spans="1:13" s="31" customFormat="1" ht="11.25">
      <c r="A115" s="32"/>
      <c r="B115" s="58"/>
      <c r="C115" s="44" t="s">
        <v>16</v>
      </c>
      <c r="D115" s="44" t="s">
        <v>134</v>
      </c>
      <c r="E115" s="60"/>
      <c r="F115" s="67"/>
      <c r="G115" s="60"/>
      <c r="H115" s="60"/>
      <c r="I115" s="252">
        <v>592777187</v>
      </c>
      <c r="J115" s="257">
        <v>564263619</v>
      </c>
      <c r="K115" s="257">
        <f t="shared" si="9"/>
        <v>28513568</v>
      </c>
      <c r="L115" s="30">
        <f t="shared" si="8"/>
        <v>5.053235232590815E-2</v>
      </c>
      <c r="M115" s="25"/>
    </row>
    <row r="116" spans="1:13" s="31" customFormat="1" ht="11.25">
      <c r="A116" s="32"/>
      <c r="B116" s="58"/>
      <c r="C116" s="44" t="s">
        <v>18</v>
      </c>
      <c r="D116" s="44" t="s">
        <v>135</v>
      </c>
      <c r="E116" s="60"/>
      <c r="F116" s="67"/>
      <c r="G116" s="60"/>
      <c r="H116" s="60"/>
      <c r="I116" s="252">
        <v>2849904</v>
      </c>
      <c r="J116" s="257">
        <v>2972069</v>
      </c>
      <c r="K116" s="257">
        <f t="shared" si="9"/>
        <v>-122165</v>
      </c>
      <c r="L116" s="30">
        <f t="shared" si="8"/>
        <v>-4.1104361978137119E-2</v>
      </c>
      <c r="M116" s="25"/>
    </row>
    <row r="117" spans="1:13" s="31" customFormat="1" ht="11.25">
      <c r="A117" s="32"/>
      <c r="B117" s="16"/>
      <c r="C117" s="44" t="s">
        <v>20</v>
      </c>
      <c r="D117" s="44" t="s">
        <v>136</v>
      </c>
      <c r="E117" s="16"/>
      <c r="F117" s="28"/>
      <c r="G117" s="29"/>
      <c r="H117" s="103"/>
      <c r="I117" s="252">
        <v>297568</v>
      </c>
      <c r="J117" s="257">
        <v>286811</v>
      </c>
      <c r="K117" s="257">
        <f t="shared" si="9"/>
        <v>10757</v>
      </c>
      <c r="L117" s="30">
        <f t="shared" si="8"/>
        <v>3.7505535003887577E-2</v>
      </c>
      <c r="M117" s="25"/>
    </row>
    <row r="118" spans="1:13" s="20" customFormat="1" ht="11.25">
      <c r="A118" s="21"/>
      <c r="B118" s="101" t="s">
        <v>45</v>
      </c>
      <c r="C118" s="101" t="s">
        <v>137</v>
      </c>
      <c r="D118" s="16"/>
      <c r="E118" s="16"/>
      <c r="F118" s="102"/>
      <c r="G118" s="18"/>
      <c r="H118" s="97"/>
      <c r="I118" s="249">
        <v>11194975</v>
      </c>
      <c r="J118" s="250">
        <v>12081214</v>
      </c>
      <c r="K118" s="257">
        <f t="shared" si="9"/>
        <v>-886239</v>
      </c>
      <c r="L118" s="30">
        <f t="shared" si="8"/>
        <v>-7.3356783515299048E-2</v>
      </c>
      <c r="M118" s="25"/>
    </row>
    <row r="119" spans="1:13" s="20" customFormat="1" ht="11.25">
      <c r="A119" s="21"/>
      <c r="B119" s="101" t="s">
        <v>100</v>
      </c>
      <c r="C119" s="22" t="s">
        <v>138</v>
      </c>
      <c r="D119" s="16"/>
      <c r="E119" s="16"/>
      <c r="F119" s="102"/>
      <c r="G119" s="18"/>
      <c r="H119" s="97"/>
      <c r="I119" s="249">
        <v>10372582</v>
      </c>
      <c r="J119" s="249">
        <v>10860100</v>
      </c>
      <c r="K119" s="257">
        <f t="shared" si="9"/>
        <v>-487518</v>
      </c>
      <c r="L119" s="30">
        <f t="shared" si="8"/>
        <v>-4.4890746862367749E-2</v>
      </c>
      <c r="M119" s="25"/>
    </row>
    <row r="120" spans="1:13" s="20" customFormat="1" ht="11.25">
      <c r="A120" s="21"/>
      <c r="B120" s="101" t="s">
        <v>139</v>
      </c>
      <c r="C120" s="22" t="s">
        <v>140</v>
      </c>
      <c r="D120" s="16"/>
      <c r="E120" s="16"/>
      <c r="F120" s="17"/>
      <c r="G120" s="18"/>
      <c r="H120" s="97"/>
      <c r="I120" s="250">
        <v>0</v>
      </c>
      <c r="J120" s="250">
        <v>0</v>
      </c>
      <c r="K120" s="257">
        <f t="shared" si="9"/>
        <v>0</v>
      </c>
      <c r="L120" s="30" t="str">
        <f t="shared" si="8"/>
        <v xml:space="preserve">-    </v>
      </c>
      <c r="M120" s="25"/>
    </row>
    <row r="121" spans="1:13" s="20" customFormat="1" ht="11.25">
      <c r="A121" s="21"/>
      <c r="B121" s="101" t="s">
        <v>141</v>
      </c>
      <c r="C121" s="22" t="s">
        <v>142</v>
      </c>
      <c r="D121" s="16"/>
      <c r="E121" s="16"/>
      <c r="F121" s="102"/>
      <c r="G121" s="18"/>
      <c r="H121" s="97"/>
      <c r="I121" s="250">
        <v>0</v>
      </c>
      <c r="J121" s="250">
        <v>0</v>
      </c>
      <c r="K121" s="257">
        <f t="shared" si="9"/>
        <v>0</v>
      </c>
      <c r="L121" s="30" t="str">
        <f t="shared" si="8"/>
        <v xml:space="preserve">-    </v>
      </c>
      <c r="M121" s="25"/>
    </row>
    <row r="122" spans="1:13" s="20" customFormat="1" ht="11.25">
      <c r="A122" s="21"/>
      <c r="B122" s="101" t="s">
        <v>143</v>
      </c>
      <c r="C122" s="22" t="s">
        <v>144</v>
      </c>
      <c r="D122" s="16"/>
      <c r="E122" s="16"/>
      <c r="F122" s="102"/>
      <c r="G122" s="18"/>
      <c r="H122" s="97"/>
      <c r="I122" s="250">
        <v>41940</v>
      </c>
      <c r="J122" s="250">
        <v>51941</v>
      </c>
      <c r="K122" s="257">
        <f t="shared" si="9"/>
        <v>-10001</v>
      </c>
      <c r="L122" s="104">
        <f t="shared" si="8"/>
        <v>-0.19254538803642596</v>
      </c>
      <c r="M122" s="25"/>
    </row>
    <row r="123" spans="1:13" s="20" customFormat="1" ht="11.25">
      <c r="A123" s="289" t="s">
        <v>57</v>
      </c>
      <c r="B123" s="290"/>
      <c r="C123" s="290"/>
      <c r="D123" s="290"/>
      <c r="E123" s="290"/>
      <c r="F123" s="290"/>
      <c r="G123" s="291"/>
      <c r="H123" s="290"/>
      <c r="I123" s="254">
        <f>I108+I109+SUM(I118:I122)</f>
        <v>808543546</v>
      </c>
      <c r="J123" s="255">
        <f>J108+J109+SUM(J118:J122)</f>
        <v>792738355</v>
      </c>
      <c r="K123" s="269">
        <f t="shared" si="9"/>
        <v>15805191</v>
      </c>
      <c r="L123" s="54">
        <f t="shared" si="8"/>
        <v>1.9937462216017037E-2</v>
      </c>
      <c r="M123" s="25"/>
    </row>
    <row r="124" spans="1:13" s="20" customFormat="1" ht="11.25">
      <c r="A124" s="105" t="s">
        <v>58</v>
      </c>
      <c r="B124" s="96" t="s">
        <v>145</v>
      </c>
      <c r="C124" s="101"/>
      <c r="D124" s="16"/>
      <c r="E124" s="16"/>
      <c r="F124" s="17"/>
      <c r="G124" s="106"/>
      <c r="H124" s="97"/>
      <c r="I124" s="256"/>
      <c r="J124" s="256"/>
      <c r="K124" s="250">
        <f t="shared" si="9"/>
        <v>0</v>
      </c>
      <c r="L124" s="24" t="str">
        <f t="shared" si="8"/>
        <v xml:space="preserve">-    </v>
      </c>
      <c r="M124" s="25"/>
    </row>
    <row r="125" spans="1:13" s="20" customFormat="1" ht="11.25">
      <c r="A125" s="105"/>
      <c r="B125" s="101" t="s">
        <v>12</v>
      </c>
      <c r="C125" s="96" t="s">
        <v>146</v>
      </c>
      <c r="D125" s="16"/>
      <c r="E125" s="16"/>
      <c r="F125" s="17"/>
      <c r="G125" s="18"/>
      <c r="H125" s="97"/>
      <c r="I125" s="250">
        <v>0</v>
      </c>
      <c r="J125" s="250">
        <v>0</v>
      </c>
      <c r="K125" s="257">
        <f t="shared" si="9"/>
        <v>0</v>
      </c>
      <c r="L125" s="30" t="str">
        <f t="shared" si="8"/>
        <v xml:space="preserve">-    </v>
      </c>
      <c r="M125" s="25"/>
    </row>
    <row r="126" spans="1:13" s="20" customFormat="1" ht="11.25">
      <c r="A126" s="105"/>
      <c r="B126" s="101" t="s">
        <v>14</v>
      </c>
      <c r="C126" s="96" t="s">
        <v>147</v>
      </c>
      <c r="D126" s="16"/>
      <c r="E126" s="16"/>
      <c r="F126" s="22"/>
      <c r="G126" s="18"/>
      <c r="H126" s="97"/>
      <c r="I126" s="250">
        <v>1787018</v>
      </c>
      <c r="J126" s="250">
        <v>1769024</v>
      </c>
      <c r="K126" s="257">
        <f t="shared" si="9"/>
        <v>17994</v>
      </c>
      <c r="L126" s="30">
        <f t="shared" si="8"/>
        <v>1.0171710502514381E-2</v>
      </c>
      <c r="M126" s="25"/>
    </row>
    <row r="127" spans="1:13" s="20" customFormat="1" ht="11.25">
      <c r="A127" s="105"/>
      <c r="B127" s="101" t="s">
        <v>16</v>
      </c>
      <c r="C127" s="96" t="s">
        <v>148</v>
      </c>
      <c r="D127" s="16"/>
      <c r="E127" s="16"/>
      <c r="F127" s="17"/>
      <c r="G127" s="18"/>
      <c r="H127" s="97"/>
      <c r="I127" s="250">
        <v>0</v>
      </c>
      <c r="J127" s="250">
        <v>0</v>
      </c>
      <c r="K127" s="257">
        <f t="shared" si="9"/>
        <v>0</v>
      </c>
      <c r="L127" s="30" t="str">
        <f t="shared" si="8"/>
        <v xml:space="preserve">-    </v>
      </c>
      <c r="M127" s="25"/>
    </row>
    <row r="128" spans="1:13" s="20" customFormat="1" ht="11.25">
      <c r="A128" s="105"/>
      <c r="B128" s="101" t="s">
        <v>18</v>
      </c>
      <c r="C128" s="101" t="s">
        <v>149</v>
      </c>
      <c r="D128" s="16"/>
      <c r="E128" s="16"/>
      <c r="F128" s="22"/>
      <c r="G128" s="18"/>
      <c r="H128" s="97"/>
      <c r="I128" s="249">
        <v>99243206</v>
      </c>
      <c r="J128" s="250">
        <v>68779707</v>
      </c>
      <c r="K128" s="257">
        <f t="shared" si="9"/>
        <v>30463499</v>
      </c>
      <c r="L128" s="30">
        <f t="shared" si="8"/>
        <v>0.44291405603109069</v>
      </c>
      <c r="M128" s="25"/>
    </row>
    <row r="129" spans="1:13" s="20" customFormat="1" ht="11.25">
      <c r="A129" s="105"/>
      <c r="B129" s="101" t="s">
        <v>20</v>
      </c>
      <c r="C129" s="101" t="s">
        <v>150</v>
      </c>
      <c r="D129" s="16"/>
      <c r="E129" s="16"/>
      <c r="F129" s="22"/>
      <c r="G129" s="107"/>
      <c r="H129" s="97"/>
      <c r="I129" s="249">
        <v>34051366</v>
      </c>
      <c r="J129" s="250">
        <v>23038177</v>
      </c>
      <c r="K129" s="257">
        <f t="shared" si="9"/>
        <v>11013189</v>
      </c>
      <c r="L129" s="30">
        <f t="shared" si="8"/>
        <v>0.47804081894153344</v>
      </c>
      <c r="M129" s="25"/>
    </row>
    <row r="130" spans="1:13" s="20" customFormat="1" ht="11.25">
      <c r="A130" s="292" t="s">
        <v>106</v>
      </c>
      <c r="B130" s="293"/>
      <c r="C130" s="293"/>
      <c r="D130" s="293"/>
      <c r="E130" s="293"/>
      <c r="F130" s="293"/>
      <c r="G130" s="294"/>
      <c r="H130" s="293"/>
      <c r="I130" s="254">
        <f>SUM(I125:I129)</f>
        <v>135081590</v>
      </c>
      <c r="J130" s="254">
        <f>SUM(J125:J129)</f>
        <v>93586908</v>
      </c>
      <c r="K130" s="269">
        <f t="shared" si="9"/>
        <v>41494682</v>
      </c>
      <c r="L130" s="54">
        <f t="shared" si="8"/>
        <v>0.44338126867061362</v>
      </c>
      <c r="M130" s="25"/>
    </row>
    <row r="131" spans="1:13" s="20" customFormat="1" ht="11.25">
      <c r="A131" s="105" t="s">
        <v>107</v>
      </c>
      <c r="B131" s="101" t="s">
        <v>151</v>
      </c>
      <c r="C131" s="101"/>
      <c r="D131" s="16"/>
      <c r="E131" s="16"/>
      <c r="F131" s="22"/>
      <c r="G131" s="106"/>
      <c r="H131" s="97"/>
      <c r="I131" s="250"/>
      <c r="J131" s="250"/>
      <c r="K131" s="250">
        <f t="shared" si="9"/>
        <v>0</v>
      </c>
      <c r="L131" s="24" t="str">
        <f t="shared" si="8"/>
        <v xml:space="preserve">-    </v>
      </c>
      <c r="M131" s="25"/>
    </row>
    <row r="132" spans="1:13" s="20" customFormat="1" ht="11.25">
      <c r="A132" s="105"/>
      <c r="B132" s="101" t="s">
        <v>12</v>
      </c>
      <c r="C132" s="101" t="s">
        <v>152</v>
      </c>
      <c r="D132" s="16"/>
      <c r="E132" s="16"/>
      <c r="F132" s="22"/>
      <c r="G132" s="18"/>
      <c r="H132" s="97"/>
      <c r="I132" s="250">
        <v>1664947</v>
      </c>
      <c r="J132" s="250">
        <v>2167173</v>
      </c>
      <c r="K132" s="257">
        <f t="shared" si="9"/>
        <v>-502226</v>
      </c>
      <c r="L132" s="30">
        <f t="shared" si="8"/>
        <v>-0.231742458954592</v>
      </c>
      <c r="M132" s="25"/>
    </row>
    <row r="133" spans="1:13" s="20" customFormat="1" ht="11.25">
      <c r="A133" s="105"/>
      <c r="B133" s="101" t="s">
        <v>14</v>
      </c>
      <c r="C133" s="101" t="s">
        <v>153</v>
      </c>
      <c r="D133" s="16"/>
      <c r="E133" s="16"/>
      <c r="F133" s="22"/>
      <c r="G133" s="107"/>
      <c r="H133" s="97"/>
      <c r="I133" s="250">
        <v>0</v>
      </c>
      <c r="J133" s="250">
        <v>0</v>
      </c>
      <c r="K133" s="257">
        <f t="shared" si="9"/>
        <v>0</v>
      </c>
      <c r="L133" s="30" t="str">
        <f t="shared" si="8"/>
        <v xml:space="preserve">-    </v>
      </c>
      <c r="M133" s="25"/>
    </row>
    <row r="134" spans="1:13" s="20" customFormat="1" ht="11.25">
      <c r="A134" s="292" t="s">
        <v>111</v>
      </c>
      <c r="B134" s="293"/>
      <c r="C134" s="293"/>
      <c r="D134" s="293"/>
      <c r="E134" s="293"/>
      <c r="F134" s="293"/>
      <c r="G134" s="295"/>
      <c r="H134" s="293"/>
      <c r="I134" s="254">
        <f>SUM(I132:I133)</f>
        <v>1664947</v>
      </c>
      <c r="J134" s="254">
        <f>SUM(J132:J133)</f>
        <v>2167173</v>
      </c>
      <c r="K134" s="269">
        <f t="shared" si="9"/>
        <v>-502226</v>
      </c>
      <c r="L134" s="54">
        <f t="shared" si="8"/>
        <v>-0.231742458954592</v>
      </c>
      <c r="M134" s="25"/>
    </row>
    <row r="135" spans="1:13" s="20" customFormat="1" ht="11.25">
      <c r="A135" s="108" t="s">
        <v>113</v>
      </c>
      <c r="B135" s="96" t="s">
        <v>154</v>
      </c>
      <c r="C135" s="109"/>
      <c r="D135" s="109"/>
      <c r="E135" s="109"/>
      <c r="F135" s="17"/>
      <c r="G135" s="17"/>
      <c r="H135" s="17"/>
      <c r="I135" s="270"/>
      <c r="J135" s="270"/>
      <c r="K135" s="250">
        <f t="shared" si="9"/>
        <v>0</v>
      </c>
      <c r="L135" s="24" t="str">
        <f t="shared" si="8"/>
        <v xml:space="preserve">-    </v>
      </c>
      <c r="M135" s="25"/>
    </row>
    <row r="136" spans="1:13" s="20" customFormat="1" ht="11.25">
      <c r="A136" s="14"/>
      <c r="B136" s="16"/>
      <c r="C136" s="16"/>
      <c r="D136" s="16"/>
      <c r="E136" s="16"/>
      <c r="F136" s="96"/>
      <c r="G136" s="110" t="s">
        <v>43</v>
      </c>
      <c r="H136" s="111" t="s">
        <v>44</v>
      </c>
      <c r="I136" s="271"/>
      <c r="J136" s="271"/>
      <c r="K136" s="250">
        <f t="shared" si="9"/>
        <v>0</v>
      </c>
      <c r="L136" s="24" t="str">
        <f t="shared" si="8"/>
        <v xml:space="preserve">-    </v>
      </c>
      <c r="M136" s="25"/>
    </row>
    <row r="137" spans="1:13" s="20" customFormat="1" ht="11.25">
      <c r="A137" s="14"/>
      <c r="B137" s="101" t="s">
        <v>12</v>
      </c>
      <c r="C137" s="96" t="s">
        <v>155</v>
      </c>
      <c r="D137" s="16"/>
      <c r="E137" s="16"/>
      <c r="F137" s="96"/>
      <c r="G137" s="98"/>
      <c r="H137" s="97"/>
      <c r="I137" s="250">
        <v>0</v>
      </c>
      <c r="J137" s="250">
        <v>0</v>
      </c>
      <c r="K137" s="257">
        <f t="shared" si="9"/>
        <v>0</v>
      </c>
      <c r="L137" s="30" t="str">
        <f t="shared" si="8"/>
        <v xml:space="preserve">-    </v>
      </c>
      <c r="M137" s="25"/>
    </row>
    <row r="138" spans="1:13" s="20" customFormat="1" ht="11.25">
      <c r="A138" s="14"/>
      <c r="B138" s="101" t="s">
        <v>14</v>
      </c>
      <c r="C138" s="112" t="s">
        <v>156</v>
      </c>
      <c r="D138" s="16"/>
      <c r="E138" s="16"/>
      <c r="F138" s="17"/>
      <c r="G138" s="98"/>
      <c r="H138" s="98"/>
      <c r="I138" s="250">
        <v>0</v>
      </c>
      <c r="J138" s="250">
        <v>0</v>
      </c>
      <c r="K138" s="257">
        <f t="shared" si="9"/>
        <v>0</v>
      </c>
      <c r="L138" s="30" t="str">
        <f t="shared" si="8"/>
        <v xml:space="preserve">-    </v>
      </c>
      <c r="M138" s="25"/>
    </row>
    <row r="139" spans="1:13" s="20" customFormat="1" ht="11.25">
      <c r="A139" s="14"/>
      <c r="B139" s="101" t="s">
        <v>16</v>
      </c>
      <c r="C139" s="96" t="s">
        <v>157</v>
      </c>
      <c r="D139" s="16"/>
      <c r="E139" s="16"/>
      <c r="F139" s="17"/>
      <c r="G139" s="113">
        <v>10307010</v>
      </c>
      <c r="H139" s="114">
        <v>2208168</v>
      </c>
      <c r="I139" s="250">
        <v>12515178</v>
      </c>
      <c r="J139" s="250">
        <v>16047142</v>
      </c>
      <c r="K139" s="257">
        <f t="shared" si="9"/>
        <v>-3531964</v>
      </c>
      <c r="L139" s="30">
        <f t="shared" si="8"/>
        <v>-0.22009925505738032</v>
      </c>
      <c r="M139" s="25"/>
    </row>
    <row r="140" spans="1:13" s="20" customFormat="1" ht="11.25">
      <c r="A140" s="14"/>
      <c r="B140" s="101" t="s">
        <v>18</v>
      </c>
      <c r="C140" s="112" t="s">
        <v>158</v>
      </c>
      <c r="D140" s="16"/>
      <c r="E140" s="16"/>
      <c r="F140" s="96"/>
      <c r="G140" s="113">
        <v>2182774</v>
      </c>
      <c r="H140" s="49"/>
      <c r="I140" s="250">
        <v>2182774</v>
      </c>
      <c r="J140" s="250">
        <v>1804479</v>
      </c>
      <c r="K140" s="257">
        <f>+I140-J140</f>
        <v>378295</v>
      </c>
      <c r="L140" s="30">
        <f t="shared" si="8"/>
        <v>0.20964222914204045</v>
      </c>
      <c r="M140" s="25"/>
    </row>
    <row r="141" spans="1:13" s="20" customFormat="1" ht="11.25">
      <c r="A141" s="14"/>
      <c r="B141" s="101" t="s">
        <v>20</v>
      </c>
      <c r="C141" s="96" t="s">
        <v>159</v>
      </c>
      <c r="D141" s="16"/>
      <c r="E141" s="16"/>
      <c r="F141" s="17"/>
      <c r="G141" s="113">
        <v>34344343</v>
      </c>
      <c r="H141" s="115"/>
      <c r="I141" s="272">
        <f>I142+I143+I144+I145+I146+I147</f>
        <v>34344343</v>
      </c>
      <c r="J141" s="268">
        <f>J142+J143+J144+J145+J146+J147</f>
        <v>59971611</v>
      </c>
      <c r="K141" s="257">
        <f t="shared" si="9"/>
        <v>-25627268</v>
      </c>
      <c r="L141" s="30">
        <f t="shared" si="8"/>
        <v>-0.42732332136283618</v>
      </c>
      <c r="M141" s="25"/>
    </row>
    <row r="142" spans="1:13" s="31" customFormat="1" ht="18" customHeight="1">
      <c r="A142" s="14"/>
      <c r="B142" s="16"/>
      <c r="C142" s="28" t="s">
        <v>25</v>
      </c>
      <c r="D142" s="279" t="s">
        <v>160</v>
      </c>
      <c r="E142" s="279"/>
      <c r="F142" s="280"/>
      <c r="G142" s="116"/>
      <c r="H142" s="117"/>
      <c r="I142" s="257">
        <v>8721192</v>
      </c>
      <c r="J142" s="257">
        <v>21649759</v>
      </c>
      <c r="K142" s="257">
        <f t="shared" si="9"/>
        <v>-12928567</v>
      </c>
      <c r="L142" s="30">
        <f t="shared" si="8"/>
        <v>-0.59716909550817632</v>
      </c>
      <c r="M142" s="25"/>
    </row>
    <row r="143" spans="1:13" s="31" customFormat="1" ht="22.5" customHeight="1">
      <c r="A143" s="14"/>
      <c r="B143" s="16"/>
      <c r="C143" s="28" t="s">
        <v>27</v>
      </c>
      <c r="D143" s="279" t="s">
        <v>161</v>
      </c>
      <c r="E143" s="279"/>
      <c r="F143" s="280"/>
      <c r="G143" s="79"/>
      <c r="H143" s="117"/>
      <c r="I143" s="257">
        <v>0</v>
      </c>
      <c r="J143" s="257">
        <v>0</v>
      </c>
      <c r="K143" s="257">
        <f t="shared" si="9"/>
        <v>0</v>
      </c>
      <c r="L143" s="30" t="str">
        <f t="shared" si="8"/>
        <v xml:space="preserve">-    </v>
      </c>
      <c r="M143" s="25"/>
    </row>
    <row r="144" spans="1:13" s="31" customFormat="1" ht="22.5" customHeight="1">
      <c r="A144" s="14"/>
      <c r="B144" s="16"/>
      <c r="C144" s="28" t="s">
        <v>50</v>
      </c>
      <c r="D144" s="279" t="s">
        <v>162</v>
      </c>
      <c r="E144" s="279"/>
      <c r="F144" s="280"/>
      <c r="G144" s="79"/>
      <c r="H144" s="117"/>
      <c r="I144" s="257">
        <v>0</v>
      </c>
      <c r="J144" s="257">
        <v>0</v>
      </c>
      <c r="K144" s="257">
        <f t="shared" si="9"/>
        <v>0</v>
      </c>
      <c r="L144" s="30" t="str">
        <f t="shared" si="8"/>
        <v xml:space="preserve">-    </v>
      </c>
      <c r="M144" s="25"/>
    </row>
    <row r="145" spans="1:14" s="31" customFormat="1" ht="11.25">
      <c r="A145" s="14"/>
      <c r="B145" s="16"/>
      <c r="C145" s="28" t="s">
        <v>52</v>
      </c>
      <c r="D145" s="279" t="s">
        <v>163</v>
      </c>
      <c r="E145" s="279"/>
      <c r="F145" s="280"/>
      <c r="G145" s="116"/>
      <c r="H145" s="117"/>
      <c r="I145" s="252">
        <v>24809656</v>
      </c>
      <c r="J145" s="257">
        <v>37492032</v>
      </c>
      <c r="K145" s="257">
        <f t="shared" si="9"/>
        <v>-12682376</v>
      </c>
      <c r="L145" s="30">
        <f t="shared" si="8"/>
        <v>-0.33826856863879773</v>
      </c>
      <c r="M145" s="25"/>
    </row>
    <row r="146" spans="1:14" s="31" customFormat="1" ht="21.6" customHeight="1">
      <c r="A146" s="14"/>
      <c r="B146" s="16"/>
      <c r="C146" s="28" t="s">
        <v>164</v>
      </c>
      <c r="D146" s="279" t="s">
        <v>165</v>
      </c>
      <c r="E146" s="279"/>
      <c r="F146" s="280"/>
      <c r="G146" s="116"/>
      <c r="H146" s="117"/>
      <c r="I146" s="257">
        <v>0</v>
      </c>
      <c r="J146" s="257">
        <v>0</v>
      </c>
      <c r="K146" s="257">
        <f t="shared" si="9"/>
        <v>0</v>
      </c>
      <c r="L146" s="30" t="str">
        <f t="shared" si="8"/>
        <v xml:space="preserve">-    </v>
      </c>
      <c r="M146" s="25"/>
    </row>
    <row r="147" spans="1:14" s="31" customFormat="1" ht="11.25">
      <c r="A147" s="14"/>
      <c r="B147" s="16"/>
      <c r="C147" s="28" t="s">
        <v>166</v>
      </c>
      <c r="D147" s="279" t="s">
        <v>167</v>
      </c>
      <c r="E147" s="279"/>
      <c r="F147" s="280"/>
      <c r="G147" s="116"/>
      <c r="H147" s="117"/>
      <c r="I147" s="257">
        <v>813495</v>
      </c>
      <c r="J147" s="257">
        <v>829820</v>
      </c>
      <c r="K147" s="257">
        <f t="shared" si="9"/>
        <v>-16325</v>
      </c>
      <c r="L147" s="30">
        <f t="shared" si="8"/>
        <v>-1.9672941119760912E-2</v>
      </c>
      <c r="M147" s="25"/>
    </row>
    <row r="148" spans="1:14" s="20" customFormat="1" ht="11.25">
      <c r="A148" s="14"/>
      <c r="B148" s="101" t="s">
        <v>35</v>
      </c>
      <c r="C148" s="101" t="s">
        <v>168</v>
      </c>
      <c r="D148" s="101"/>
      <c r="E148" s="16"/>
      <c r="F148" s="96"/>
      <c r="G148" s="113"/>
      <c r="H148" s="97"/>
      <c r="I148" s="250">
        <v>0</v>
      </c>
      <c r="J148" s="250">
        <v>0</v>
      </c>
      <c r="K148" s="250">
        <f t="shared" si="9"/>
        <v>0</v>
      </c>
      <c r="L148" s="19" t="str">
        <f t="shared" si="8"/>
        <v xml:space="preserve">-    </v>
      </c>
      <c r="M148" s="25"/>
    </row>
    <row r="149" spans="1:14" s="20" customFormat="1" ht="11.25">
      <c r="A149" s="14"/>
      <c r="B149" s="101" t="s">
        <v>37</v>
      </c>
      <c r="C149" s="96" t="s">
        <v>169</v>
      </c>
      <c r="D149" s="101"/>
      <c r="E149" s="16"/>
      <c r="F149" s="96"/>
      <c r="G149" s="113">
        <v>145112679.11000001</v>
      </c>
      <c r="H149" s="97">
        <v>315510.89</v>
      </c>
      <c r="I149" s="249">
        <v>145428190</v>
      </c>
      <c r="J149" s="250">
        <v>135166059</v>
      </c>
      <c r="K149" s="250">
        <f t="shared" si="9"/>
        <v>10262131</v>
      </c>
      <c r="L149" s="19">
        <f t="shared" si="8"/>
        <v>7.5922395577132276E-2</v>
      </c>
      <c r="M149" s="25"/>
    </row>
    <row r="150" spans="1:14" s="20" customFormat="1" ht="11.25">
      <c r="A150" s="14"/>
      <c r="B150" s="101" t="s">
        <v>39</v>
      </c>
      <c r="C150" s="96" t="s">
        <v>170</v>
      </c>
      <c r="D150" s="101"/>
      <c r="E150" s="16"/>
      <c r="F150" s="96"/>
      <c r="G150" s="116"/>
      <c r="H150" s="97"/>
      <c r="I150" s="249">
        <v>0</v>
      </c>
      <c r="J150" s="250">
        <v>0</v>
      </c>
      <c r="K150" s="250">
        <f t="shared" si="9"/>
        <v>0</v>
      </c>
      <c r="L150" s="19" t="str">
        <f t="shared" si="8"/>
        <v xml:space="preserve">-    </v>
      </c>
      <c r="M150" s="25"/>
    </row>
    <row r="151" spans="1:14" s="20" customFormat="1" ht="11.25">
      <c r="A151" s="14"/>
      <c r="B151" s="101" t="s">
        <v>41</v>
      </c>
      <c r="C151" s="96" t="s">
        <v>171</v>
      </c>
      <c r="D151" s="101"/>
      <c r="E151" s="16"/>
      <c r="F151" s="118"/>
      <c r="G151" s="113">
        <v>28645791</v>
      </c>
      <c r="H151" s="97"/>
      <c r="I151" s="249">
        <v>28645791</v>
      </c>
      <c r="J151" s="250">
        <v>26226164</v>
      </c>
      <c r="K151" s="250">
        <f t="shared" si="9"/>
        <v>2419627</v>
      </c>
      <c r="L151" s="19">
        <f t="shared" si="8"/>
        <v>9.2260042299743106E-2</v>
      </c>
      <c r="M151" s="25"/>
    </row>
    <row r="152" spans="1:14" s="20" customFormat="1" ht="11.25">
      <c r="A152" s="119"/>
      <c r="B152" s="120" t="s">
        <v>172</v>
      </c>
      <c r="C152" s="96" t="s">
        <v>173</v>
      </c>
      <c r="D152" s="120"/>
      <c r="E152" s="5"/>
      <c r="F152" s="118"/>
      <c r="G152" s="116"/>
      <c r="H152" s="121"/>
      <c r="I152" s="249">
        <v>0</v>
      </c>
      <c r="J152" s="250">
        <v>0</v>
      </c>
      <c r="K152" s="250">
        <f t="shared" si="9"/>
        <v>0</v>
      </c>
      <c r="L152" s="19" t="str">
        <f t="shared" si="8"/>
        <v xml:space="preserve">-    </v>
      </c>
      <c r="M152" s="25"/>
    </row>
    <row r="153" spans="1:14" s="20" customFormat="1" ht="11.25">
      <c r="A153" s="14"/>
      <c r="B153" s="101" t="s">
        <v>174</v>
      </c>
      <c r="C153" s="96" t="s">
        <v>175</v>
      </c>
      <c r="D153" s="101"/>
      <c r="E153" s="16"/>
      <c r="F153" s="96"/>
      <c r="G153" s="113">
        <v>26473749</v>
      </c>
      <c r="H153" s="97"/>
      <c r="I153" s="249">
        <v>26473749</v>
      </c>
      <c r="J153" s="250">
        <v>25051040</v>
      </c>
      <c r="K153" s="250">
        <f t="shared" si="9"/>
        <v>1422709</v>
      </c>
      <c r="L153" s="19">
        <f t="shared" si="8"/>
        <v>5.679241261041458E-2</v>
      </c>
      <c r="M153" s="25"/>
    </row>
    <row r="154" spans="1:14" s="20" customFormat="1" ht="11.25">
      <c r="A154" s="14"/>
      <c r="B154" s="101" t="s">
        <v>176</v>
      </c>
      <c r="C154" s="96" t="s">
        <v>177</v>
      </c>
      <c r="D154" s="101"/>
      <c r="E154" s="16"/>
      <c r="F154" s="17"/>
      <c r="G154" s="122">
        <v>132999372</v>
      </c>
      <c r="H154" s="123"/>
      <c r="I154" s="249">
        <v>132999372</v>
      </c>
      <c r="J154" s="250">
        <v>123041607</v>
      </c>
      <c r="K154" s="250">
        <f t="shared" si="9"/>
        <v>9957765</v>
      </c>
      <c r="L154" s="19">
        <f t="shared" si="8"/>
        <v>8.0930062950169371E-2</v>
      </c>
      <c r="M154" s="25"/>
    </row>
    <row r="155" spans="1:14" s="20" customFormat="1" ht="11.25">
      <c r="A155" s="281" t="s">
        <v>120</v>
      </c>
      <c r="B155" s="282"/>
      <c r="C155" s="282"/>
      <c r="D155" s="282"/>
      <c r="E155" s="282"/>
      <c r="F155" s="282"/>
      <c r="G155" s="283"/>
      <c r="H155" s="284"/>
      <c r="I155" s="254">
        <f>SUM(I137:I141)+SUM(I148:I154)</f>
        <v>382589397</v>
      </c>
      <c r="J155" s="254">
        <f>SUM(J137:J141)+SUM(J148:J154)</f>
        <v>387308102</v>
      </c>
      <c r="K155" s="269">
        <f t="shared" si="9"/>
        <v>-4718705</v>
      </c>
      <c r="L155" s="54">
        <f t="shared" si="8"/>
        <v>-1.2183336665650232E-2</v>
      </c>
      <c r="M155" s="25"/>
      <c r="N155" s="124"/>
    </row>
    <row r="156" spans="1:14" s="20" customFormat="1" ht="11.25">
      <c r="A156" s="105" t="s">
        <v>178</v>
      </c>
      <c r="B156" s="96" t="s">
        <v>179</v>
      </c>
      <c r="C156" s="101"/>
      <c r="D156" s="101"/>
      <c r="E156" s="16"/>
      <c r="F156" s="17"/>
      <c r="G156" s="106"/>
      <c r="H156" s="97"/>
      <c r="I156" s="268"/>
      <c r="J156" s="268"/>
      <c r="K156" s="250">
        <f t="shared" si="9"/>
        <v>0</v>
      </c>
      <c r="L156" s="24" t="str">
        <f t="shared" si="8"/>
        <v xml:space="preserve">-    </v>
      </c>
      <c r="M156" s="25"/>
    </row>
    <row r="157" spans="1:14" s="20" customFormat="1" ht="11.25">
      <c r="A157" s="105"/>
      <c r="B157" s="101" t="s">
        <v>12</v>
      </c>
      <c r="C157" s="96" t="s">
        <v>180</v>
      </c>
      <c r="D157" s="101"/>
      <c r="E157" s="16"/>
      <c r="F157" s="22"/>
      <c r="G157" s="18"/>
      <c r="H157" s="97"/>
      <c r="I157" s="250">
        <v>0</v>
      </c>
      <c r="J157" s="250">
        <v>0</v>
      </c>
      <c r="K157" s="257">
        <f t="shared" si="9"/>
        <v>0</v>
      </c>
      <c r="L157" s="30" t="str">
        <f t="shared" si="8"/>
        <v xml:space="preserve">-    </v>
      </c>
      <c r="M157" s="25"/>
    </row>
    <row r="158" spans="1:14" s="20" customFormat="1" ht="11.25">
      <c r="A158" s="105"/>
      <c r="B158" s="101" t="s">
        <v>14</v>
      </c>
      <c r="C158" s="96" t="s">
        <v>181</v>
      </c>
      <c r="D158" s="101"/>
      <c r="E158" s="16"/>
      <c r="F158" s="17"/>
      <c r="G158" s="107"/>
      <c r="H158" s="97"/>
      <c r="I158" s="250">
        <v>0</v>
      </c>
      <c r="J158" s="250">
        <v>200960</v>
      </c>
      <c r="K158" s="257">
        <f t="shared" si="9"/>
        <v>-200960</v>
      </c>
      <c r="L158" s="30">
        <f t="shared" si="8"/>
        <v>-1</v>
      </c>
      <c r="M158" s="25"/>
    </row>
    <row r="159" spans="1:14" s="20" customFormat="1" ht="11.25">
      <c r="A159" s="281" t="s">
        <v>182</v>
      </c>
      <c r="B159" s="282"/>
      <c r="C159" s="282"/>
      <c r="D159" s="282"/>
      <c r="E159" s="282"/>
      <c r="F159" s="282"/>
      <c r="G159" s="285"/>
      <c r="H159" s="284"/>
      <c r="I159" s="254">
        <f>SUM(I157:I158)</f>
        <v>0</v>
      </c>
      <c r="J159" s="254">
        <f>SUM(J157:J158)</f>
        <v>200960</v>
      </c>
      <c r="K159" s="269">
        <f t="shared" si="9"/>
        <v>-200960</v>
      </c>
      <c r="L159" s="54">
        <f t="shared" si="8"/>
        <v>-1</v>
      </c>
      <c r="M159" s="25"/>
    </row>
    <row r="160" spans="1:14" s="20" customFormat="1" ht="12" thickBot="1">
      <c r="A160" s="14"/>
      <c r="B160" s="16"/>
      <c r="C160" s="16"/>
      <c r="D160" s="16"/>
      <c r="E160" s="16"/>
      <c r="F160" s="22"/>
      <c r="G160" s="106"/>
      <c r="H160" s="97"/>
      <c r="I160" s="268"/>
      <c r="J160" s="268"/>
      <c r="K160" s="250">
        <f t="shared" si="9"/>
        <v>0</v>
      </c>
      <c r="L160" s="24" t="str">
        <f t="shared" si="8"/>
        <v xml:space="preserve">-    </v>
      </c>
      <c r="M160" s="25"/>
    </row>
    <row r="161" spans="1:13" s="20" customFormat="1" ht="12" thickBot="1">
      <c r="A161" s="286" t="s">
        <v>183</v>
      </c>
      <c r="B161" s="287"/>
      <c r="C161" s="287"/>
      <c r="D161" s="287"/>
      <c r="E161" s="287"/>
      <c r="F161" s="287"/>
      <c r="G161" s="287"/>
      <c r="H161" s="288"/>
      <c r="I161" s="262">
        <f>I123+I130+I134+I155+I159</f>
        <v>1327879480</v>
      </c>
      <c r="J161" s="262">
        <f>J123+J130+J134+J155+J159</f>
        <v>1276001498</v>
      </c>
      <c r="K161" s="273">
        <f t="shared" si="9"/>
        <v>51877982</v>
      </c>
      <c r="L161" s="80">
        <f t="shared" si="8"/>
        <v>4.0656677975153911E-2</v>
      </c>
      <c r="M161" s="25"/>
    </row>
    <row r="162" spans="1:13" s="20" customFormat="1" ht="11.25">
      <c r="A162" s="105" t="s">
        <v>184</v>
      </c>
      <c r="B162" s="96" t="s">
        <v>114</v>
      </c>
      <c r="C162" s="101"/>
      <c r="D162" s="101"/>
      <c r="E162" s="101"/>
      <c r="F162" s="120"/>
      <c r="G162" s="58"/>
      <c r="H162" s="76"/>
      <c r="I162" s="260"/>
      <c r="J162" s="260"/>
      <c r="K162" s="250" t="s">
        <v>185</v>
      </c>
      <c r="L162" s="24" t="s">
        <v>185</v>
      </c>
      <c r="M162" s="25"/>
    </row>
    <row r="163" spans="1:13" s="20" customFormat="1" ht="11.25">
      <c r="A163" s="105"/>
      <c r="B163" s="101" t="s">
        <v>115</v>
      </c>
      <c r="C163" s="96" t="s">
        <v>116</v>
      </c>
      <c r="D163" s="101"/>
      <c r="E163" s="101"/>
      <c r="F163" s="22"/>
      <c r="G163" s="58"/>
      <c r="H163" s="76"/>
      <c r="I163" s="250">
        <v>0</v>
      </c>
      <c r="J163" s="250">
        <v>0</v>
      </c>
      <c r="K163" s="257">
        <f t="shared" si="9"/>
        <v>0</v>
      </c>
      <c r="L163" s="30" t="str">
        <f t="shared" si="8"/>
        <v xml:space="preserve">-    </v>
      </c>
      <c r="M163" s="25"/>
    </row>
    <row r="164" spans="1:13" s="20" customFormat="1" ht="11.25">
      <c r="A164" s="105"/>
      <c r="B164" s="101" t="s">
        <v>14</v>
      </c>
      <c r="C164" s="22" t="s">
        <v>117</v>
      </c>
      <c r="D164" s="101"/>
      <c r="E164" s="101"/>
      <c r="F164" s="120"/>
      <c r="G164" s="58"/>
      <c r="H164" s="76"/>
      <c r="I164" s="250">
        <v>0</v>
      </c>
      <c r="J164" s="250">
        <v>0</v>
      </c>
      <c r="K164" s="257">
        <f t="shared" si="9"/>
        <v>0</v>
      </c>
      <c r="L164" s="30" t="str">
        <f t="shared" si="8"/>
        <v xml:space="preserve">-    </v>
      </c>
      <c r="M164" s="25"/>
    </row>
    <row r="165" spans="1:13" s="20" customFormat="1" ht="11.25">
      <c r="A165" s="105"/>
      <c r="B165" s="22" t="s">
        <v>16</v>
      </c>
      <c r="C165" s="101" t="s">
        <v>118</v>
      </c>
      <c r="D165" s="101"/>
      <c r="E165" s="101"/>
      <c r="F165" s="120"/>
      <c r="G165" s="58"/>
      <c r="H165" s="76"/>
      <c r="I165" s="250">
        <v>187254472</v>
      </c>
      <c r="J165" s="250">
        <v>176022273</v>
      </c>
      <c r="K165" s="257">
        <f t="shared" si="9"/>
        <v>11232199</v>
      </c>
      <c r="L165" s="30">
        <f t="shared" si="8"/>
        <v>6.3811237115430269E-2</v>
      </c>
      <c r="M165" s="25"/>
    </row>
    <row r="166" spans="1:13" s="20" customFormat="1" ht="11.25">
      <c r="A166" s="105"/>
      <c r="B166" s="101" t="s">
        <v>18</v>
      </c>
      <c r="C166" s="96" t="s">
        <v>119</v>
      </c>
      <c r="D166" s="101"/>
      <c r="E166" s="101"/>
      <c r="F166" s="22"/>
      <c r="G166" s="77"/>
      <c r="H166" s="76"/>
      <c r="I166" s="250">
        <v>6750149</v>
      </c>
      <c r="J166" s="250">
        <v>6786772</v>
      </c>
      <c r="K166" s="257">
        <f t="shared" si="9"/>
        <v>-36623</v>
      </c>
      <c r="L166" s="30">
        <f t="shared" si="8"/>
        <v>-5.3962325535615455E-3</v>
      </c>
      <c r="M166" s="25"/>
    </row>
    <row r="167" spans="1:13" s="20" customFormat="1" ht="12" thickBot="1">
      <c r="A167" s="275" t="s">
        <v>186</v>
      </c>
      <c r="B167" s="276"/>
      <c r="C167" s="276"/>
      <c r="D167" s="276"/>
      <c r="E167" s="276"/>
      <c r="F167" s="276"/>
      <c r="G167" s="277"/>
      <c r="H167" s="278"/>
      <c r="I167" s="263">
        <f>SUM(I163:I166)</f>
        <v>194004621</v>
      </c>
      <c r="J167" s="263">
        <f>SUM(J163:J166)</f>
        <v>182809045</v>
      </c>
      <c r="K167" s="263">
        <f t="shared" si="9"/>
        <v>11195576</v>
      </c>
      <c r="L167" s="82">
        <f t="shared" si="8"/>
        <v>6.1241915026688097E-2</v>
      </c>
      <c r="M167" s="25"/>
    </row>
    <row r="168" spans="1:13" s="31" customFormat="1" ht="11.25">
      <c r="A168" s="125"/>
      <c r="B168" s="125"/>
      <c r="C168" s="125"/>
      <c r="D168" s="125"/>
      <c r="E168" s="125"/>
      <c r="I168" s="274"/>
      <c r="J168" s="274"/>
      <c r="K168" s="274"/>
      <c r="L168" s="126"/>
    </row>
    <row r="169" spans="1:13" s="31" customFormat="1" ht="11.25">
      <c r="A169" s="125"/>
      <c r="B169" s="125"/>
      <c r="C169" s="125"/>
      <c r="D169" s="125"/>
      <c r="E169" s="125"/>
      <c r="F169" s="127" t="s">
        <v>185</v>
      </c>
      <c r="I169" s="274">
        <f>+I92-I161</f>
        <v>0</v>
      </c>
      <c r="J169" s="274">
        <f>+J92-J161</f>
        <v>0</v>
      </c>
      <c r="K169" s="274"/>
      <c r="L169" s="126"/>
    </row>
    <row r="170" spans="1:13" s="31" customFormat="1" ht="11.25">
      <c r="A170" s="125"/>
      <c r="B170" s="125"/>
      <c r="C170" s="125"/>
      <c r="D170" s="125"/>
      <c r="E170" s="125"/>
      <c r="I170" s="274"/>
      <c r="J170" s="274"/>
      <c r="K170" s="274"/>
      <c r="L170" s="126"/>
    </row>
    <row r="171" spans="1:13" s="31" customFormat="1" ht="11.25">
      <c r="A171" s="125"/>
      <c r="B171" s="125"/>
      <c r="C171" s="125"/>
      <c r="D171" s="125"/>
      <c r="E171" s="125"/>
      <c r="I171" s="274"/>
      <c r="J171" s="274"/>
      <c r="K171" s="274"/>
      <c r="L171" s="126"/>
    </row>
    <row r="172" spans="1:13" s="31" customFormat="1" ht="11.25">
      <c r="A172" s="125"/>
      <c r="B172" s="125"/>
      <c r="C172" s="125"/>
      <c r="D172" s="125"/>
      <c r="E172" s="125"/>
      <c r="I172" s="274"/>
      <c r="J172" s="274"/>
      <c r="K172" s="274"/>
      <c r="L172" s="126"/>
    </row>
    <row r="173" spans="1:13" s="31" customFormat="1" ht="11.25">
      <c r="A173" s="125"/>
      <c r="B173" s="125"/>
      <c r="C173" s="125"/>
      <c r="D173" s="125"/>
      <c r="E173" s="125"/>
      <c r="I173" s="274"/>
      <c r="J173" s="274"/>
      <c r="K173" s="274"/>
      <c r="L173" s="126"/>
    </row>
    <row r="174" spans="1:13" s="31" customFormat="1" ht="11.25">
      <c r="A174" s="125"/>
      <c r="B174" s="125"/>
      <c r="C174" s="125"/>
      <c r="D174" s="125"/>
      <c r="E174" s="125"/>
      <c r="I174" s="274"/>
      <c r="J174" s="274"/>
      <c r="K174" s="274"/>
      <c r="L174" s="126"/>
    </row>
    <row r="175" spans="1:13" s="31" customFormat="1" ht="11.25">
      <c r="A175" s="125"/>
      <c r="B175" s="125"/>
      <c r="C175" s="125"/>
      <c r="D175" s="125"/>
      <c r="E175" s="125"/>
      <c r="I175" s="274"/>
      <c r="J175" s="274"/>
      <c r="K175" s="274"/>
      <c r="L175" s="126"/>
    </row>
    <row r="176" spans="1:13" s="31" customFormat="1" ht="11.25">
      <c r="A176" s="125"/>
      <c r="B176" s="125"/>
      <c r="C176" s="125"/>
      <c r="D176" s="125"/>
      <c r="E176" s="125"/>
      <c r="I176" s="274"/>
      <c r="J176" s="274"/>
      <c r="K176" s="274"/>
      <c r="L176" s="126"/>
    </row>
    <row r="177" spans="1:12" s="31" customFormat="1" ht="11.25">
      <c r="A177" s="125"/>
      <c r="B177" s="125"/>
      <c r="C177" s="125"/>
      <c r="D177" s="125"/>
      <c r="E177" s="125"/>
      <c r="I177" s="274"/>
      <c r="J177" s="274"/>
      <c r="K177" s="274"/>
      <c r="L177" s="126"/>
    </row>
    <row r="178" spans="1:12" s="31" customFormat="1" ht="11.25">
      <c r="A178" s="125"/>
      <c r="B178" s="125"/>
      <c r="C178" s="125"/>
      <c r="D178" s="125"/>
      <c r="E178" s="125"/>
      <c r="I178" s="274"/>
      <c r="J178" s="274"/>
      <c r="K178" s="274"/>
      <c r="L178" s="126"/>
    </row>
    <row r="179" spans="1:12" s="31" customFormat="1" ht="11.25">
      <c r="A179" s="125"/>
      <c r="B179" s="125"/>
      <c r="C179" s="125"/>
      <c r="D179" s="125"/>
      <c r="E179" s="125"/>
      <c r="I179" s="274"/>
      <c r="J179" s="274"/>
      <c r="K179" s="274"/>
      <c r="L179" s="126"/>
    </row>
    <row r="180" spans="1:12" s="31" customFormat="1" ht="11.25">
      <c r="A180" s="125"/>
      <c r="B180" s="125"/>
      <c r="C180" s="125"/>
      <c r="D180" s="125"/>
      <c r="E180" s="125"/>
      <c r="I180" s="274"/>
      <c r="J180" s="274"/>
      <c r="K180" s="274"/>
      <c r="L180" s="126"/>
    </row>
    <row r="181" spans="1:12" s="31" customFormat="1" ht="11.25">
      <c r="A181" s="125"/>
      <c r="B181" s="125"/>
      <c r="C181" s="125"/>
      <c r="D181" s="125"/>
      <c r="E181" s="125"/>
      <c r="I181" s="274"/>
      <c r="J181" s="274"/>
      <c r="K181" s="274"/>
      <c r="L181" s="126"/>
    </row>
    <row r="182" spans="1:12" s="31" customFormat="1" ht="11.25">
      <c r="A182" s="125"/>
      <c r="B182" s="125"/>
      <c r="C182" s="125"/>
      <c r="D182" s="125"/>
      <c r="E182" s="125"/>
      <c r="I182" s="274"/>
      <c r="J182" s="274"/>
      <c r="K182" s="274"/>
      <c r="L182" s="126"/>
    </row>
    <row r="183" spans="1:12" s="31" customFormat="1" ht="11.25">
      <c r="A183" s="125"/>
      <c r="B183" s="125"/>
      <c r="C183" s="125"/>
      <c r="D183" s="125"/>
      <c r="E183" s="125"/>
      <c r="I183" s="274"/>
      <c r="J183" s="274"/>
      <c r="K183" s="274"/>
      <c r="L183" s="126"/>
    </row>
    <row r="184" spans="1:12" s="31" customFormat="1" ht="11.25">
      <c r="A184" s="125"/>
      <c r="B184" s="125"/>
      <c r="C184" s="125"/>
      <c r="D184" s="125"/>
      <c r="E184" s="125"/>
      <c r="I184" s="274"/>
      <c r="J184" s="274"/>
      <c r="K184" s="274"/>
      <c r="L184" s="126"/>
    </row>
    <row r="185" spans="1:12" s="31" customFormat="1" ht="11.25">
      <c r="A185" s="125"/>
      <c r="B185" s="125"/>
      <c r="C185" s="125"/>
      <c r="D185" s="125"/>
      <c r="E185" s="125"/>
      <c r="I185" s="274"/>
      <c r="J185" s="274"/>
      <c r="K185" s="274"/>
      <c r="L185" s="126"/>
    </row>
    <row r="186" spans="1:12" s="31" customFormat="1" ht="11.25">
      <c r="A186" s="125"/>
      <c r="B186" s="125"/>
      <c r="C186" s="125"/>
      <c r="D186" s="125"/>
      <c r="E186" s="125"/>
      <c r="I186" s="274"/>
      <c r="J186" s="274"/>
      <c r="K186" s="274"/>
      <c r="L186" s="126"/>
    </row>
    <row r="187" spans="1:12" s="31" customFormat="1" ht="11.25">
      <c r="A187" s="125"/>
      <c r="B187" s="125"/>
      <c r="C187" s="125"/>
      <c r="D187" s="125"/>
      <c r="E187" s="125"/>
      <c r="I187" s="274"/>
      <c r="J187" s="274"/>
      <c r="K187" s="274"/>
      <c r="L187" s="126"/>
    </row>
    <row r="188" spans="1:12" s="31" customFormat="1" ht="11.25">
      <c r="A188" s="125"/>
      <c r="B188" s="125"/>
      <c r="C188" s="125"/>
      <c r="D188" s="125"/>
      <c r="E188" s="125"/>
      <c r="I188" s="274"/>
      <c r="J188" s="274"/>
      <c r="K188" s="274"/>
      <c r="L188" s="126"/>
    </row>
    <row r="189" spans="1:12" s="31" customFormat="1" ht="11.25">
      <c r="A189" s="125"/>
      <c r="B189" s="125"/>
      <c r="C189" s="125"/>
      <c r="D189" s="125"/>
      <c r="E189" s="125"/>
      <c r="I189" s="274"/>
      <c r="J189" s="274"/>
      <c r="K189" s="274"/>
      <c r="L189" s="126"/>
    </row>
    <row r="190" spans="1:12" s="31" customFormat="1" ht="11.25">
      <c r="A190" s="125"/>
      <c r="B190" s="125"/>
      <c r="C190" s="125"/>
      <c r="D190" s="125"/>
      <c r="E190" s="125"/>
      <c r="I190" s="274"/>
      <c r="J190" s="274"/>
      <c r="K190" s="274"/>
      <c r="L190" s="126"/>
    </row>
    <row r="191" spans="1:12" s="31" customFormat="1" ht="11.25">
      <c r="A191" s="125"/>
      <c r="B191" s="125"/>
      <c r="C191" s="125"/>
      <c r="D191" s="125"/>
      <c r="E191" s="125"/>
      <c r="I191" s="274"/>
      <c r="J191" s="274"/>
      <c r="K191" s="274"/>
      <c r="L191" s="126"/>
    </row>
    <row r="192" spans="1:12" s="31" customFormat="1" ht="11.25">
      <c r="A192" s="125"/>
      <c r="B192" s="125"/>
      <c r="C192" s="125"/>
      <c r="D192" s="125"/>
      <c r="E192" s="125"/>
      <c r="I192" s="274"/>
      <c r="J192" s="274"/>
      <c r="K192" s="274"/>
      <c r="L192" s="126"/>
    </row>
    <row r="193" spans="1:12" s="31" customFormat="1" ht="11.25">
      <c r="A193" s="125"/>
      <c r="B193" s="125"/>
      <c r="C193" s="125"/>
      <c r="D193" s="125"/>
      <c r="E193" s="125"/>
      <c r="I193" s="274"/>
      <c r="J193" s="274"/>
      <c r="K193" s="274"/>
      <c r="L193" s="126"/>
    </row>
    <row r="194" spans="1:12" s="31" customFormat="1" ht="11.25">
      <c r="A194" s="125"/>
      <c r="B194" s="125"/>
      <c r="C194" s="125"/>
      <c r="D194" s="125"/>
      <c r="E194" s="125"/>
      <c r="I194" s="274"/>
      <c r="J194" s="274"/>
      <c r="K194" s="274"/>
      <c r="L194" s="126"/>
    </row>
    <row r="195" spans="1:12" s="31" customFormat="1" ht="11.25">
      <c r="A195" s="125"/>
      <c r="B195" s="125"/>
      <c r="C195" s="125"/>
      <c r="D195" s="125"/>
      <c r="E195" s="125"/>
      <c r="I195" s="274"/>
      <c r="J195" s="274"/>
      <c r="K195" s="274"/>
      <c r="L195" s="126"/>
    </row>
    <row r="196" spans="1:12" s="31" customFormat="1" ht="11.25">
      <c r="A196" s="125"/>
      <c r="B196" s="125"/>
      <c r="C196" s="125"/>
      <c r="D196" s="125"/>
      <c r="E196" s="125"/>
      <c r="I196" s="274"/>
      <c r="J196" s="274"/>
      <c r="K196" s="274"/>
      <c r="L196" s="126"/>
    </row>
    <row r="197" spans="1:12" s="31" customFormat="1" ht="11.25">
      <c r="A197" s="125"/>
      <c r="B197" s="125"/>
      <c r="C197" s="125"/>
      <c r="D197" s="125"/>
      <c r="E197" s="125"/>
      <c r="I197" s="274"/>
      <c r="J197" s="274"/>
      <c r="K197" s="274"/>
      <c r="L197" s="126"/>
    </row>
    <row r="198" spans="1:12" s="31" customFormat="1" ht="11.25">
      <c r="A198" s="125"/>
      <c r="B198" s="125"/>
      <c r="C198" s="125"/>
      <c r="D198" s="125"/>
      <c r="E198" s="125"/>
      <c r="I198" s="274"/>
      <c r="J198" s="274"/>
      <c r="K198" s="274"/>
      <c r="L198" s="126"/>
    </row>
    <row r="199" spans="1:12" s="31" customFormat="1" ht="11.25">
      <c r="A199" s="125"/>
      <c r="B199" s="125"/>
      <c r="C199" s="125"/>
      <c r="D199" s="125"/>
      <c r="E199" s="125"/>
      <c r="I199" s="274"/>
      <c r="J199" s="274"/>
      <c r="K199" s="274"/>
      <c r="L199" s="126"/>
    </row>
    <row r="200" spans="1:12" s="31" customFormat="1" ht="11.25">
      <c r="A200" s="125"/>
      <c r="B200" s="125"/>
      <c r="C200" s="125"/>
      <c r="D200" s="125"/>
      <c r="E200" s="125"/>
      <c r="I200" s="274"/>
      <c r="J200" s="274"/>
      <c r="K200" s="274"/>
      <c r="L200" s="126"/>
    </row>
    <row r="201" spans="1:12" s="31" customFormat="1" ht="11.25">
      <c r="A201" s="125"/>
      <c r="B201" s="125"/>
      <c r="C201" s="125"/>
      <c r="D201" s="125"/>
      <c r="E201" s="125"/>
      <c r="I201" s="274"/>
      <c r="J201" s="274"/>
      <c r="K201" s="274"/>
      <c r="L201" s="126"/>
    </row>
    <row r="202" spans="1:12" s="31" customFormat="1" ht="11.25">
      <c r="A202" s="125"/>
      <c r="B202" s="125"/>
      <c r="C202" s="125"/>
      <c r="D202" s="125"/>
      <c r="E202" s="125"/>
      <c r="I202" s="274"/>
      <c r="J202" s="274"/>
      <c r="K202" s="274"/>
      <c r="L202" s="126"/>
    </row>
    <row r="203" spans="1:12" s="31" customFormat="1" ht="11.25">
      <c r="A203" s="125"/>
      <c r="B203" s="125"/>
      <c r="C203" s="125"/>
      <c r="D203" s="125"/>
      <c r="E203" s="125"/>
      <c r="I203" s="274"/>
      <c r="J203" s="274"/>
      <c r="K203" s="274"/>
      <c r="L203" s="126"/>
    </row>
    <row r="204" spans="1:12" s="31" customFormat="1" ht="11.25">
      <c r="A204" s="125"/>
      <c r="B204" s="125"/>
      <c r="C204" s="125"/>
      <c r="D204" s="125"/>
      <c r="E204" s="125"/>
      <c r="I204" s="274"/>
      <c r="J204" s="274"/>
      <c r="K204" s="274"/>
      <c r="L204" s="126"/>
    </row>
    <row r="205" spans="1:12" s="31" customFormat="1" ht="11.25">
      <c r="A205" s="125"/>
      <c r="B205" s="125"/>
      <c r="C205" s="125"/>
      <c r="D205" s="125"/>
      <c r="E205" s="125"/>
      <c r="I205" s="274"/>
      <c r="J205" s="274"/>
      <c r="K205" s="274"/>
      <c r="L205" s="126"/>
    </row>
    <row r="206" spans="1:12" s="31" customFormat="1" ht="11.25">
      <c r="A206" s="125"/>
      <c r="B206" s="125"/>
      <c r="C206" s="125"/>
      <c r="D206" s="125"/>
      <c r="E206" s="125"/>
      <c r="I206" s="274"/>
      <c r="J206" s="274"/>
      <c r="K206" s="274"/>
      <c r="L206" s="126"/>
    </row>
    <row r="207" spans="1:12" s="31" customFormat="1" ht="11.25">
      <c r="A207" s="125"/>
      <c r="B207" s="125"/>
      <c r="C207" s="125"/>
      <c r="D207" s="125"/>
      <c r="E207" s="125"/>
      <c r="I207" s="274"/>
      <c r="J207" s="274"/>
      <c r="K207" s="274"/>
      <c r="L207" s="126"/>
    </row>
    <row r="208" spans="1:12" s="31" customFormat="1" ht="11.25">
      <c r="A208" s="125"/>
      <c r="B208" s="125"/>
      <c r="C208" s="125"/>
      <c r="D208" s="125"/>
      <c r="E208" s="125"/>
      <c r="I208" s="274"/>
      <c r="J208" s="274"/>
      <c r="K208" s="274"/>
      <c r="L208" s="126"/>
    </row>
    <row r="209" spans="1:12" s="31" customFormat="1" ht="11.25">
      <c r="A209" s="125"/>
      <c r="B209" s="125"/>
      <c r="C209" s="125"/>
      <c r="D209" s="125"/>
      <c r="E209" s="125"/>
      <c r="I209" s="274"/>
      <c r="J209" s="274"/>
      <c r="K209" s="274"/>
      <c r="L209" s="126"/>
    </row>
    <row r="210" spans="1:12" s="31" customFormat="1" ht="11.25">
      <c r="A210" s="125"/>
      <c r="B210" s="125"/>
      <c r="C210" s="125"/>
      <c r="D210" s="125"/>
      <c r="E210" s="125"/>
      <c r="I210" s="274"/>
      <c r="J210" s="274"/>
      <c r="K210" s="274"/>
      <c r="L210" s="126"/>
    </row>
    <row r="211" spans="1:12" s="31" customFormat="1" ht="11.25">
      <c r="A211" s="125"/>
      <c r="B211" s="125"/>
      <c r="C211" s="125"/>
      <c r="D211" s="125"/>
      <c r="E211" s="125"/>
      <c r="I211" s="274"/>
      <c r="J211" s="274"/>
      <c r="K211" s="274"/>
      <c r="L211" s="126"/>
    </row>
    <row r="212" spans="1:12" s="31" customFormat="1" ht="11.25">
      <c r="A212" s="125"/>
      <c r="B212" s="125"/>
      <c r="C212" s="125"/>
      <c r="D212" s="125"/>
      <c r="E212" s="125"/>
      <c r="I212" s="274"/>
      <c r="J212" s="274"/>
      <c r="K212" s="274"/>
      <c r="L212" s="126"/>
    </row>
    <row r="213" spans="1:12" s="31" customFormat="1" ht="11.25">
      <c r="A213" s="125"/>
      <c r="B213" s="125"/>
      <c r="C213" s="125"/>
      <c r="D213" s="125"/>
      <c r="E213" s="125"/>
      <c r="I213" s="274"/>
      <c r="J213" s="274"/>
      <c r="K213" s="274"/>
      <c r="L213" s="126"/>
    </row>
    <row r="214" spans="1:12" s="31" customFormat="1" ht="11.25">
      <c r="A214" s="125"/>
      <c r="B214" s="125"/>
      <c r="C214" s="125"/>
      <c r="D214" s="125"/>
      <c r="E214" s="125"/>
      <c r="I214" s="274"/>
      <c r="J214" s="274"/>
      <c r="K214" s="274"/>
      <c r="L214" s="126"/>
    </row>
    <row r="215" spans="1:12" s="31" customFormat="1" ht="11.25">
      <c r="A215" s="125"/>
      <c r="B215" s="125"/>
      <c r="C215" s="125"/>
      <c r="D215" s="125"/>
      <c r="E215" s="125"/>
      <c r="I215" s="274"/>
      <c r="J215" s="274"/>
      <c r="K215" s="274"/>
      <c r="L215" s="126"/>
    </row>
    <row r="216" spans="1:12" s="31" customFormat="1" ht="11.25">
      <c r="A216" s="125"/>
      <c r="B216" s="125"/>
      <c r="C216" s="125"/>
      <c r="D216" s="125"/>
      <c r="E216" s="125"/>
      <c r="I216" s="274"/>
      <c r="J216" s="274"/>
      <c r="K216" s="274"/>
      <c r="L216" s="126"/>
    </row>
    <row r="224" spans="1:12" s="31" customFormat="1">
      <c r="A224" s="128"/>
      <c r="B224" s="128"/>
      <c r="C224" s="128"/>
      <c r="D224" s="128"/>
      <c r="E224" s="128"/>
      <c r="F224" s="1"/>
      <c r="I224" s="274"/>
      <c r="J224" s="274"/>
      <c r="K224" s="274"/>
      <c r="L224" s="126"/>
    </row>
    <row r="225" spans="1:12" s="31" customFormat="1">
      <c r="A225" s="128"/>
      <c r="B225" s="128"/>
      <c r="C225" s="128"/>
      <c r="D225" s="128"/>
      <c r="E225" s="128"/>
      <c r="F225" s="1"/>
      <c r="I225" s="274"/>
      <c r="J225" s="274"/>
      <c r="K225" s="274"/>
      <c r="L225" s="126"/>
    </row>
    <row r="226" spans="1:12" s="31" customFormat="1">
      <c r="A226" s="128"/>
      <c r="B226" s="128"/>
      <c r="C226" s="128"/>
      <c r="D226" s="128"/>
      <c r="E226" s="128"/>
      <c r="F226" s="1"/>
      <c r="I226" s="274"/>
      <c r="J226" s="274"/>
      <c r="K226" s="274"/>
      <c r="L226" s="126"/>
    </row>
    <row r="227" spans="1:12" s="31" customFormat="1">
      <c r="A227" s="128"/>
      <c r="B227" s="128"/>
      <c r="C227" s="128"/>
      <c r="D227" s="128"/>
      <c r="E227" s="128"/>
      <c r="F227" s="1"/>
      <c r="I227" s="274"/>
      <c r="J227" s="274"/>
      <c r="K227" s="274"/>
      <c r="L227" s="126"/>
    </row>
    <row r="228" spans="1:12" s="31" customFormat="1">
      <c r="A228" s="128"/>
      <c r="B228" s="128"/>
      <c r="C228" s="128"/>
      <c r="D228" s="128"/>
      <c r="E228" s="128"/>
      <c r="F228" s="1"/>
      <c r="I228" s="274"/>
      <c r="J228" s="274"/>
      <c r="K228" s="274"/>
      <c r="L228" s="126"/>
    </row>
    <row r="229" spans="1:12" s="31" customFormat="1">
      <c r="A229" s="128"/>
      <c r="B229" s="128"/>
      <c r="C229" s="128"/>
      <c r="D229" s="128"/>
      <c r="E229" s="128"/>
      <c r="F229" s="1"/>
      <c r="I229" s="274"/>
      <c r="J229" s="274"/>
      <c r="K229" s="274"/>
      <c r="L229" s="126"/>
    </row>
    <row r="230" spans="1:12" s="31" customFormat="1">
      <c r="A230" s="128"/>
      <c r="B230" s="128"/>
      <c r="C230" s="128"/>
      <c r="D230" s="128"/>
      <c r="E230" s="128"/>
      <c r="F230" s="1"/>
      <c r="I230" s="274"/>
      <c r="J230" s="274"/>
      <c r="K230" s="274"/>
      <c r="L230" s="126"/>
    </row>
    <row r="231" spans="1:12" s="31" customFormat="1">
      <c r="A231" s="128"/>
      <c r="B231" s="128"/>
      <c r="C231" s="128"/>
      <c r="D231" s="128"/>
      <c r="E231" s="128"/>
      <c r="F231" s="1"/>
      <c r="I231" s="274"/>
      <c r="J231" s="274"/>
      <c r="K231" s="274"/>
      <c r="L231" s="126"/>
    </row>
    <row r="232" spans="1:12" s="31" customFormat="1">
      <c r="A232" s="128"/>
      <c r="B232" s="128"/>
      <c r="C232" s="128"/>
      <c r="D232" s="128"/>
      <c r="E232" s="128"/>
      <c r="F232" s="1"/>
      <c r="I232" s="274"/>
      <c r="J232" s="274"/>
      <c r="K232" s="274"/>
      <c r="L232" s="126"/>
    </row>
    <row r="233" spans="1:12" s="31" customFormat="1">
      <c r="A233" s="128"/>
      <c r="B233" s="128"/>
      <c r="C233" s="128"/>
      <c r="D233" s="128"/>
      <c r="E233" s="128"/>
      <c r="F233" s="1"/>
      <c r="I233" s="274"/>
      <c r="J233" s="274"/>
      <c r="K233" s="274"/>
      <c r="L233" s="126"/>
    </row>
    <row r="234" spans="1:12" s="31" customFormat="1">
      <c r="A234" s="128"/>
      <c r="B234" s="128"/>
      <c r="C234" s="128"/>
      <c r="D234" s="128"/>
      <c r="E234" s="128"/>
      <c r="F234" s="1"/>
      <c r="I234" s="274"/>
      <c r="J234" s="274"/>
      <c r="K234" s="274"/>
      <c r="L234" s="126"/>
    </row>
    <row r="235" spans="1:12" s="31" customFormat="1">
      <c r="A235" s="128"/>
      <c r="B235" s="128"/>
      <c r="C235" s="128"/>
      <c r="D235" s="128"/>
      <c r="E235" s="128"/>
      <c r="F235" s="1"/>
      <c r="I235" s="274"/>
      <c r="J235" s="274"/>
      <c r="K235" s="274"/>
      <c r="L235" s="126"/>
    </row>
    <row r="236" spans="1:12" s="31" customFormat="1">
      <c r="A236" s="128"/>
      <c r="B236" s="128"/>
      <c r="C236" s="128"/>
      <c r="D236" s="128"/>
      <c r="E236" s="128"/>
      <c r="F236" s="1"/>
      <c r="I236" s="274"/>
      <c r="J236" s="274"/>
      <c r="K236" s="274"/>
      <c r="L236" s="126"/>
    </row>
    <row r="237" spans="1:12" s="31" customFormat="1">
      <c r="A237" s="128"/>
      <c r="B237" s="128"/>
      <c r="C237" s="128"/>
      <c r="D237" s="128"/>
      <c r="E237" s="128"/>
      <c r="F237" s="1"/>
      <c r="I237" s="274"/>
      <c r="J237" s="274"/>
      <c r="K237" s="274"/>
      <c r="L237" s="126"/>
    </row>
    <row r="238" spans="1:12" s="31" customFormat="1">
      <c r="A238" s="128"/>
      <c r="B238" s="128"/>
      <c r="C238" s="128"/>
      <c r="D238" s="128"/>
      <c r="E238" s="128"/>
      <c r="F238" s="1"/>
      <c r="I238" s="274"/>
      <c r="J238" s="274"/>
      <c r="K238" s="274"/>
      <c r="L238" s="126"/>
    </row>
    <row r="239" spans="1:12" s="31" customFormat="1">
      <c r="A239" s="128"/>
      <c r="B239" s="128"/>
      <c r="C239" s="128"/>
      <c r="D239" s="128"/>
      <c r="E239" s="128"/>
      <c r="F239" s="1"/>
      <c r="I239" s="274"/>
      <c r="J239" s="274"/>
      <c r="K239" s="274"/>
      <c r="L239" s="126"/>
    </row>
    <row r="240" spans="1:12" s="31" customFormat="1">
      <c r="A240" s="128"/>
      <c r="B240" s="128"/>
      <c r="C240" s="128"/>
      <c r="D240" s="128"/>
      <c r="E240" s="128"/>
      <c r="F240" s="1"/>
      <c r="I240" s="274"/>
      <c r="J240" s="274"/>
      <c r="K240" s="274"/>
      <c r="L240" s="126"/>
    </row>
    <row r="241" spans="1:12" s="31" customFormat="1">
      <c r="A241" s="128"/>
      <c r="B241" s="128"/>
      <c r="C241" s="128"/>
      <c r="D241" s="128"/>
      <c r="E241" s="128"/>
      <c r="F241" s="1"/>
      <c r="I241" s="274"/>
      <c r="J241" s="274"/>
      <c r="K241" s="274"/>
      <c r="L241" s="126"/>
    </row>
    <row r="242" spans="1:12" s="31" customFormat="1">
      <c r="A242" s="128"/>
      <c r="B242" s="128"/>
      <c r="C242" s="128"/>
      <c r="D242" s="128"/>
      <c r="E242" s="128"/>
      <c r="F242" s="1"/>
      <c r="I242" s="274"/>
      <c r="J242" s="274"/>
      <c r="K242" s="274"/>
      <c r="L242" s="126"/>
    </row>
    <row r="243" spans="1:12" s="31" customFormat="1">
      <c r="A243" s="128"/>
      <c r="B243" s="128"/>
      <c r="C243" s="128"/>
      <c r="D243" s="128"/>
      <c r="E243" s="128"/>
      <c r="F243" s="1"/>
      <c r="I243" s="274"/>
      <c r="J243" s="274"/>
      <c r="K243" s="274"/>
      <c r="L243" s="126"/>
    </row>
    <row r="244" spans="1:12" s="31" customFormat="1">
      <c r="A244" s="128"/>
      <c r="B244" s="128"/>
      <c r="C244" s="128"/>
      <c r="D244" s="128"/>
      <c r="E244" s="128"/>
      <c r="F244" s="1"/>
      <c r="I244" s="274"/>
      <c r="J244" s="274"/>
      <c r="K244" s="274"/>
      <c r="L244" s="126"/>
    </row>
    <row r="245" spans="1:12" s="31" customFormat="1">
      <c r="A245" s="128"/>
      <c r="B245" s="128"/>
      <c r="C245" s="128"/>
      <c r="D245" s="128"/>
      <c r="E245" s="128"/>
      <c r="F245" s="1"/>
      <c r="I245" s="274"/>
      <c r="J245" s="274"/>
      <c r="K245" s="274"/>
      <c r="L245" s="126"/>
    </row>
    <row r="246" spans="1:12" s="31" customFormat="1">
      <c r="A246" s="128"/>
      <c r="B246" s="128"/>
      <c r="C246" s="128"/>
      <c r="D246" s="128"/>
      <c r="E246" s="128"/>
      <c r="F246" s="1"/>
      <c r="I246" s="274"/>
      <c r="J246" s="274"/>
      <c r="K246" s="274"/>
      <c r="L246" s="126"/>
    </row>
    <row r="247" spans="1:12" s="31" customFormat="1">
      <c r="A247" s="128"/>
      <c r="B247" s="128"/>
      <c r="C247" s="128"/>
      <c r="D247" s="128"/>
      <c r="E247" s="128"/>
      <c r="F247" s="1"/>
      <c r="I247" s="274"/>
      <c r="J247" s="274"/>
      <c r="K247" s="274"/>
      <c r="L247" s="126"/>
    </row>
    <row r="248" spans="1:12" s="31" customFormat="1">
      <c r="A248" s="128"/>
      <c r="B248" s="128"/>
      <c r="C248" s="128"/>
      <c r="D248" s="128"/>
      <c r="E248" s="128"/>
      <c r="F248" s="1"/>
      <c r="I248" s="274"/>
      <c r="J248" s="274"/>
      <c r="K248" s="274"/>
      <c r="L248" s="126"/>
    </row>
    <row r="249" spans="1:12" s="31" customFormat="1">
      <c r="A249" s="128"/>
      <c r="B249" s="128"/>
      <c r="C249" s="128"/>
      <c r="D249" s="128"/>
      <c r="E249" s="128"/>
      <c r="F249" s="1"/>
      <c r="I249" s="274"/>
      <c r="J249" s="274"/>
      <c r="K249" s="274"/>
      <c r="L249" s="126"/>
    </row>
    <row r="250" spans="1:12" s="31" customFormat="1">
      <c r="A250" s="128"/>
      <c r="B250" s="128"/>
      <c r="C250" s="128"/>
      <c r="D250" s="128"/>
      <c r="E250" s="128"/>
      <c r="F250" s="1"/>
      <c r="I250" s="274"/>
      <c r="J250" s="274"/>
      <c r="K250" s="274"/>
      <c r="L250" s="126"/>
    </row>
    <row r="251" spans="1:12" s="31" customFormat="1">
      <c r="A251" s="128"/>
      <c r="B251" s="128"/>
      <c r="C251" s="128"/>
      <c r="D251" s="128"/>
      <c r="E251" s="128"/>
      <c r="F251" s="1"/>
      <c r="I251" s="274"/>
      <c r="J251" s="274"/>
      <c r="K251" s="274"/>
      <c r="L251" s="126"/>
    </row>
    <row r="252" spans="1:12" s="31" customFormat="1">
      <c r="A252" s="128"/>
      <c r="B252" s="128"/>
      <c r="C252" s="128"/>
      <c r="D252" s="128"/>
      <c r="E252" s="128"/>
      <c r="F252" s="1"/>
      <c r="I252" s="274"/>
      <c r="J252" s="274"/>
      <c r="K252" s="274"/>
      <c r="L252" s="126"/>
    </row>
    <row r="253" spans="1:12" s="31" customFormat="1">
      <c r="A253" s="128"/>
      <c r="B253" s="128"/>
      <c r="C253" s="128"/>
      <c r="D253" s="128"/>
      <c r="E253" s="128"/>
      <c r="F253" s="1"/>
      <c r="I253" s="274"/>
      <c r="J253" s="274"/>
      <c r="K253" s="274"/>
      <c r="L253" s="126"/>
    </row>
    <row r="254" spans="1:12" s="31" customFormat="1">
      <c r="A254" s="128"/>
      <c r="B254" s="128"/>
      <c r="C254" s="128"/>
      <c r="D254" s="128"/>
      <c r="E254" s="128"/>
      <c r="F254" s="1"/>
      <c r="I254" s="274"/>
      <c r="J254" s="274"/>
      <c r="K254" s="274"/>
      <c r="L254" s="126"/>
    </row>
    <row r="255" spans="1:12" s="31" customFormat="1">
      <c r="A255" s="128"/>
      <c r="B255" s="128"/>
      <c r="C255" s="128"/>
      <c r="D255" s="128"/>
      <c r="E255" s="128"/>
      <c r="F255" s="1"/>
      <c r="I255" s="274"/>
      <c r="J255" s="274"/>
      <c r="K255" s="274"/>
      <c r="L255" s="126"/>
    </row>
    <row r="256" spans="1:12" s="31" customFormat="1">
      <c r="A256" s="128"/>
      <c r="B256" s="128"/>
      <c r="C256" s="128"/>
      <c r="D256" s="128"/>
      <c r="E256" s="128"/>
      <c r="F256" s="1"/>
      <c r="I256" s="274"/>
      <c r="J256" s="274"/>
      <c r="K256" s="274"/>
      <c r="L256" s="126"/>
    </row>
    <row r="257" spans="1:12" s="31" customFormat="1">
      <c r="A257" s="128"/>
      <c r="B257" s="128"/>
      <c r="C257" s="128"/>
      <c r="D257" s="128"/>
      <c r="E257" s="128"/>
      <c r="F257" s="1"/>
      <c r="I257" s="274"/>
      <c r="J257" s="274"/>
      <c r="K257" s="274"/>
      <c r="L257" s="126"/>
    </row>
    <row r="258" spans="1:12" s="31" customFormat="1">
      <c r="A258" s="128"/>
      <c r="B258" s="128"/>
      <c r="C258" s="128"/>
      <c r="D258" s="128"/>
      <c r="E258" s="128"/>
      <c r="F258" s="1"/>
      <c r="I258" s="274"/>
      <c r="J258" s="274"/>
      <c r="K258" s="274"/>
      <c r="L258" s="126"/>
    </row>
    <row r="259" spans="1:12" s="31" customFormat="1">
      <c r="A259" s="128"/>
      <c r="B259" s="128"/>
      <c r="C259" s="128"/>
      <c r="D259" s="128"/>
      <c r="E259" s="128"/>
      <c r="F259" s="1"/>
      <c r="I259" s="274"/>
      <c r="J259" s="274"/>
      <c r="K259" s="274"/>
      <c r="L259" s="126"/>
    </row>
    <row r="260" spans="1:12" s="31" customFormat="1">
      <c r="A260" s="128"/>
      <c r="B260" s="128"/>
      <c r="C260" s="128"/>
      <c r="D260" s="128"/>
      <c r="E260" s="128"/>
      <c r="F260" s="1"/>
      <c r="I260" s="274"/>
      <c r="J260" s="274"/>
      <c r="K260" s="274"/>
      <c r="L260" s="126"/>
    </row>
    <row r="261" spans="1:12" s="31" customFormat="1">
      <c r="A261" s="128"/>
      <c r="B261" s="128"/>
      <c r="C261" s="128"/>
      <c r="D261" s="128"/>
      <c r="E261" s="128"/>
      <c r="F261" s="1"/>
      <c r="I261" s="274"/>
      <c r="J261" s="274"/>
      <c r="K261" s="274"/>
      <c r="L261" s="126"/>
    </row>
    <row r="262" spans="1:12" s="31" customFormat="1">
      <c r="A262" s="128"/>
      <c r="B262" s="128"/>
      <c r="C262" s="128"/>
      <c r="D262" s="128"/>
      <c r="E262" s="128"/>
      <c r="F262" s="1"/>
      <c r="I262" s="274"/>
      <c r="J262" s="274"/>
      <c r="K262" s="274"/>
      <c r="L262" s="126"/>
    </row>
    <row r="263" spans="1:12" s="31" customFormat="1">
      <c r="A263" s="128"/>
      <c r="B263" s="128"/>
      <c r="C263" s="128"/>
      <c r="D263" s="128"/>
      <c r="E263" s="128"/>
      <c r="F263" s="1"/>
      <c r="I263" s="274"/>
      <c r="J263" s="274"/>
      <c r="K263" s="274"/>
      <c r="L263" s="126"/>
    </row>
    <row r="264" spans="1:12" s="31" customFormat="1">
      <c r="A264" s="128"/>
      <c r="B264" s="128"/>
      <c r="C264" s="128"/>
      <c r="D264" s="128"/>
      <c r="E264" s="128"/>
      <c r="F264" s="1"/>
      <c r="I264" s="274"/>
      <c r="J264" s="274"/>
      <c r="K264" s="274"/>
      <c r="L264" s="126"/>
    </row>
    <row r="265" spans="1:12" s="31" customFormat="1">
      <c r="A265" s="128"/>
      <c r="B265" s="128"/>
      <c r="C265" s="128"/>
      <c r="D265" s="128"/>
      <c r="E265" s="128"/>
      <c r="F265" s="1"/>
      <c r="I265" s="274"/>
      <c r="J265" s="274"/>
      <c r="K265" s="274"/>
      <c r="L265" s="126"/>
    </row>
    <row r="266" spans="1:12" s="31" customFormat="1">
      <c r="A266" s="128"/>
      <c r="B266" s="128"/>
      <c r="C266" s="128"/>
      <c r="D266" s="128"/>
      <c r="E266" s="128"/>
      <c r="F266" s="1"/>
      <c r="I266" s="274"/>
      <c r="J266" s="274"/>
      <c r="K266" s="274"/>
      <c r="L266" s="126"/>
    </row>
    <row r="267" spans="1:12" s="31" customFormat="1">
      <c r="A267" s="128"/>
      <c r="B267" s="128"/>
      <c r="C267" s="128"/>
      <c r="D267" s="128"/>
      <c r="E267" s="128"/>
      <c r="F267" s="1"/>
      <c r="I267" s="274"/>
      <c r="J267" s="274"/>
      <c r="K267" s="274"/>
      <c r="L267" s="126"/>
    </row>
    <row r="268" spans="1:12" s="31" customFormat="1">
      <c r="A268" s="128"/>
      <c r="B268" s="128"/>
      <c r="C268" s="128"/>
      <c r="D268" s="128"/>
      <c r="E268" s="128"/>
      <c r="F268" s="1"/>
      <c r="I268" s="274"/>
      <c r="J268" s="274"/>
      <c r="K268" s="274"/>
      <c r="L268" s="126"/>
    </row>
    <row r="269" spans="1:12" s="31" customFormat="1">
      <c r="A269" s="128"/>
      <c r="B269" s="128"/>
      <c r="C269" s="128"/>
      <c r="D269" s="128"/>
      <c r="E269" s="128"/>
      <c r="F269" s="1"/>
      <c r="I269" s="274"/>
      <c r="J269" s="274"/>
      <c r="K269" s="274"/>
      <c r="L269" s="126"/>
    </row>
    <row r="270" spans="1:12" s="31" customFormat="1">
      <c r="A270" s="128"/>
      <c r="B270" s="128"/>
      <c r="C270" s="128"/>
      <c r="D270" s="128"/>
      <c r="E270" s="128"/>
      <c r="F270" s="1"/>
      <c r="I270" s="274"/>
      <c r="J270" s="274"/>
      <c r="K270" s="274"/>
      <c r="L270" s="126"/>
    </row>
    <row r="271" spans="1:12" s="31" customFormat="1">
      <c r="A271" s="128"/>
      <c r="B271" s="128"/>
      <c r="C271" s="128"/>
      <c r="D271" s="128"/>
      <c r="E271" s="128"/>
      <c r="F271" s="1"/>
      <c r="I271" s="274"/>
      <c r="J271" s="274"/>
      <c r="K271" s="274"/>
      <c r="L271" s="126"/>
    </row>
    <row r="272" spans="1:12" s="31" customFormat="1">
      <c r="A272" s="128"/>
      <c r="B272" s="128"/>
      <c r="C272" s="128"/>
      <c r="D272" s="128"/>
      <c r="E272" s="128"/>
      <c r="F272" s="1"/>
      <c r="I272" s="274"/>
      <c r="J272" s="274"/>
      <c r="K272" s="274"/>
      <c r="L272" s="126"/>
    </row>
    <row r="273" spans="1:12" s="31" customFormat="1">
      <c r="A273" s="128"/>
      <c r="B273" s="128"/>
      <c r="C273" s="128"/>
      <c r="D273" s="128"/>
      <c r="E273" s="128"/>
      <c r="F273" s="1"/>
      <c r="I273" s="274"/>
      <c r="J273" s="274"/>
      <c r="K273" s="274"/>
      <c r="L273" s="126"/>
    </row>
    <row r="274" spans="1:12" s="31" customFormat="1">
      <c r="A274" s="128"/>
      <c r="B274" s="128"/>
      <c r="C274" s="128"/>
      <c r="D274" s="128"/>
      <c r="E274" s="128"/>
      <c r="F274" s="1"/>
      <c r="I274" s="274"/>
      <c r="J274" s="274"/>
      <c r="K274" s="274"/>
      <c r="L274" s="126"/>
    </row>
    <row r="275" spans="1:12" s="31" customFormat="1">
      <c r="A275" s="128"/>
      <c r="B275" s="128"/>
      <c r="C275" s="128"/>
      <c r="D275" s="128"/>
      <c r="E275" s="128"/>
      <c r="F275" s="1"/>
      <c r="I275" s="274"/>
      <c r="J275" s="274"/>
      <c r="K275" s="274"/>
      <c r="L275" s="126"/>
    </row>
    <row r="276" spans="1:12" s="31" customFormat="1">
      <c r="A276" s="128"/>
      <c r="B276" s="128"/>
      <c r="C276" s="128"/>
      <c r="D276" s="128"/>
      <c r="E276" s="128"/>
      <c r="F276" s="1"/>
      <c r="I276" s="274"/>
      <c r="J276" s="274"/>
      <c r="K276" s="274"/>
      <c r="L276" s="126"/>
    </row>
    <row r="277" spans="1:12" s="31" customFormat="1">
      <c r="A277" s="128"/>
      <c r="B277" s="128"/>
      <c r="C277" s="128"/>
      <c r="D277" s="128"/>
      <c r="E277" s="128"/>
      <c r="F277" s="1"/>
      <c r="I277" s="274"/>
      <c r="J277" s="274"/>
      <c r="K277" s="274"/>
      <c r="L277" s="126"/>
    </row>
    <row r="278" spans="1:12" s="31" customFormat="1">
      <c r="A278" s="128"/>
      <c r="B278" s="128"/>
      <c r="C278" s="128"/>
      <c r="D278" s="128"/>
      <c r="E278" s="128"/>
      <c r="F278" s="1"/>
      <c r="I278" s="274"/>
      <c r="J278" s="274"/>
      <c r="K278" s="274"/>
      <c r="L278" s="126"/>
    </row>
    <row r="279" spans="1:12" s="31" customFormat="1">
      <c r="A279" s="128"/>
      <c r="B279" s="128"/>
      <c r="C279" s="128"/>
      <c r="D279" s="128"/>
      <c r="E279" s="128"/>
      <c r="F279" s="1"/>
      <c r="I279" s="274"/>
      <c r="J279" s="274"/>
      <c r="K279" s="274"/>
      <c r="L279" s="126"/>
    </row>
    <row r="280" spans="1:12" s="31" customFormat="1">
      <c r="A280" s="128"/>
      <c r="B280" s="128"/>
      <c r="C280" s="128"/>
      <c r="D280" s="128"/>
      <c r="E280" s="128"/>
      <c r="F280" s="1"/>
      <c r="I280" s="274"/>
      <c r="J280" s="274"/>
      <c r="K280" s="274"/>
      <c r="L280" s="126"/>
    </row>
  </sheetData>
  <mergeCells count="32">
    <mergeCell ref="A92:H92"/>
    <mergeCell ref="A1:J1"/>
    <mergeCell ref="K1:L1"/>
    <mergeCell ref="A3:H4"/>
    <mergeCell ref="I3:I4"/>
    <mergeCell ref="J3:J4"/>
    <mergeCell ref="K3:L3"/>
    <mergeCell ref="C28:F28"/>
    <mergeCell ref="A37:H37"/>
    <mergeCell ref="C46:F46"/>
    <mergeCell ref="A86:H86"/>
    <mergeCell ref="A90:H90"/>
    <mergeCell ref="D144:F144"/>
    <mergeCell ref="A98:H98"/>
    <mergeCell ref="A101:J101"/>
    <mergeCell ref="K101:L101"/>
    <mergeCell ref="A103:H104"/>
    <mergeCell ref="I103:I104"/>
    <mergeCell ref="J103:J104"/>
    <mergeCell ref="K103:L103"/>
    <mergeCell ref="A123:H123"/>
    <mergeCell ref="A130:H130"/>
    <mergeCell ref="A134:H134"/>
    <mergeCell ref="D142:F142"/>
    <mergeCell ref="D143:F143"/>
    <mergeCell ref="A167:H167"/>
    <mergeCell ref="D145:F145"/>
    <mergeCell ref="D146:F146"/>
    <mergeCell ref="D147:F147"/>
    <mergeCell ref="A155:H155"/>
    <mergeCell ref="A159:H159"/>
    <mergeCell ref="A161:H161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1" manualBreakCount="1">
    <brk id="92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C573-15AF-4998-8888-83352405867A}">
  <dimension ref="A1:K130"/>
  <sheetViews>
    <sheetView topLeftCell="A73" zoomScaleNormal="100" workbookViewId="0">
      <selection activeCell="J113" sqref="J113"/>
    </sheetView>
  </sheetViews>
  <sheetFormatPr defaultRowHeight="12.75"/>
  <cols>
    <col min="1" max="1" width="9.140625" style="150"/>
    <col min="2" max="2" width="5.5703125" style="150" customWidth="1"/>
    <col min="3" max="3" width="49.5703125" style="150" customWidth="1"/>
    <col min="4" max="6" width="18.42578125" style="150" customWidth="1"/>
    <col min="7" max="7" width="7.85546875" style="150" bestFit="1" customWidth="1"/>
    <col min="8" max="8" width="18.42578125" style="150" customWidth="1"/>
    <col min="9" max="9" width="18.42578125" style="236" customWidth="1"/>
    <col min="10" max="10" width="9.42578125" style="150" customWidth="1"/>
    <col min="11" max="16384" width="9.140625" style="150"/>
  </cols>
  <sheetData>
    <row r="1" spans="1:11" s="137" customFormat="1" ht="15.75">
      <c r="A1" s="129"/>
      <c r="B1" s="130"/>
      <c r="C1" s="131"/>
      <c r="D1" s="132"/>
      <c r="E1" s="132"/>
      <c r="F1" s="132"/>
      <c r="G1" s="133"/>
      <c r="H1" s="134"/>
      <c r="I1" s="135"/>
      <c r="J1" s="136"/>
      <c r="K1" s="136"/>
    </row>
    <row r="2" spans="1:11" s="137" customFormat="1" ht="20.25">
      <c r="A2" s="138"/>
      <c r="B2" s="139"/>
      <c r="C2" s="139" t="s">
        <v>187</v>
      </c>
      <c r="D2" s="140"/>
      <c r="E2" s="141"/>
      <c r="F2" s="140" t="s">
        <v>188</v>
      </c>
      <c r="G2" s="142"/>
      <c r="H2" s="143"/>
      <c r="K2" s="144"/>
    </row>
    <row r="3" spans="1:11" ht="13.5" thickBot="1">
      <c r="A3" s="145"/>
      <c r="B3" s="146"/>
      <c r="C3" s="147"/>
      <c r="D3" s="27"/>
      <c r="E3" s="27"/>
      <c r="F3" s="27"/>
      <c r="G3" s="148"/>
      <c r="H3" s="27"/>
      <c r="I3" s="83"/>
      <c r="J3" s="149"/>
    </row>
    <row r="4" spans="1:11" ht="33" customHeight="1">
      <c r="A4" s="318" t="s">
        <v>189</v>
      </c>
      <c r="B4" s="319"/>
      <c r="C4" s="320"/>
      <c r="D4" s="321" t="s">
        <v>190</v>
      </c>
      <c r="E4" s="323" t="s">
        <v>191</v>
      </c>
      <c r="F4" s="325" t="s">
        <v>192</v>
      </c>
      <c r="G4" s="326"/>
      <c r="I4" s="150"/>
    </row>
    <row r="5" spans="1:11">
      <c r="A5" s="151"/>
      <c r="B5" s="152"/>
      <c r="C5" s="152"/>
      <c r="D5" s="322"/>
      <c r="E5" s="324"/>
      <c r="F5" s="153" t="s">
        <v>6</v>
      </c>
      <c r="G5" s="154" t="s">
        <v>7</v>
      </c>
      <c r="I5" s="150"/>
    </row>
    <row r="6" spans="1:11">
      <c r="A6" s="155"/>
      <c r="B6" s="156"/>
      <c r="C6" s="157"/>
      <c r="D6" s="158"/>
      <c r="E6" s="158"/>
      <c r="F6" s="159"/>
      <c r="G6" s="160"/>
      <c r="I6" s="150"/>
    </row>
    <row r="7" spans="1:11">
      <c r="A7" s="145" t="s">
        <v>8</v>
      </c>
      <c r="B7" s="146"/>
      <c r="C7" s="161" t="s">
        <v>193</v>
      </c>
      <c r="D7" s="96"/>
      <c r="E7" s="96"/>
      <c r="F7" s="115"/>
      <c r="G7" s="162"/>
      <c r="I7" s="150"/>
    </row>
    <row r="8" spans="1:11">
      <c r="A8" s="145"/>
      <c r="B8" s="146"/>
      <c r="C8" s="163"/>
      <c r="D8" s="45"/>
      <c r="E8" s="45"/>
      <c r="F8" s="115"/>
      <c r="G8" s="162"/>
      <c r="I8" s="150"/>
    </row>
    <row r="9" spans="1:11">
      <c r="A9" s="145">
        <v>1</v>
      </c>
      <c r="B9" s="161" t="s">
        <v>194</v>
      </c>
      <c r="C9" s="161"/>
      <c r="D9" s="164">
        <f t="shared" ref="D9:E9" si="0">D10+D11+D18+D23</f>
        <v>1445153323</v>
      </c>
      <c r="E9" s="164">
        <f t="shared" si="0"/>
        <v>1371434495</v>
      </c>
      <c r="F9" s="165">
        <f t="shared" ref="F9:F35" si="1">+D9-E9</f>
        <v>73718828</v>
      </c>
      <c r="G9" s="166">
        <f>+F9/E9</f>
        <v>5.3753079909223081E-2</v>
      </c>
      <c r="H9" s="167"/>
      <c r="I9" s="150"/>
    </row>
    <row r="10" spans="1:11" ht="28.5" customHeight="1">
      <c r="A10" s="168"/>
      <c r="B10" s="316" t="s">
        <v>195</v>
      </c>
      <c r="C10" s="317"/>
      <c r="D10" s="169">
        <v>1345457115</v>
      </c>
      <c r="E10" s="169">
        <v>1274998453</v>
      </c>
      <c r="F10" s="170">
        <f t="shared" si="1"/>
        <v>70458662</v>
      </c>
      <c r="G10" s="171">
        <f t="shared" ref="G10:G71" si="2">+F10/E10</f>
        <v>5.5261762737213296E-2</v>
      </c>
      <c r="I10" s="150"/>
    </row>
    <row r="11" spans="1:11">
      <c r="A11" s="145"/>
      <c r="B11" s="172" t="s">
        <v>196</v>
      </c>
      <c r="C11" s="172"/>
      <c r="D11" s="169">
        <v>98936960</v>
      </c>
      <c r="E11" s="169">
        <v>95421866</v>
      </c>
      <c r="F11" s="170">
        <f t="shared" si="1"/>
        <v>3515094</v>
      </c>
      <c r="G11" s="171">
        <f t="shared" si="2"/>
        <v>3.6837405799630872E-2</v>
      </c>
      <c r="I11" s="150"/>
    </row>
    <row r="12" spans="1:11">
      <c r="A12" s="145"/>
      <c r="B12" s="173"/>
      <c r="C12" s="174" t="s">
        <v>197</v>
      </c>
      <c r="D12" s="169">
        <v>74192802</v>
      </c>
      <c r="E12" s="169">
        <v>69619551</v>
      </c>
      <c r="F12" s="175">
        <f t="shared" si="1"/>
        <v>4573251</v>
      </c>
      <c r="G12" s="171">
        <f t="shared" si="2"/>
        <v>6.5689176880787403E-2</v>
      </c>
      <c r="I12" s="150"/>
    </row>
    <row r="13" spans="1:11" ht="22.5">
      <c r="A13" s="168"/>
      <c r="B13" s="173"/>
      <c r="C13" s="174" t="s">
        <v>198</v>
      </c>
      <c r="D13" s="169">
        <v>0</v>
      </c>
      <c r="E13" s="169">
        <v>0</v>
      </c>
      <c r="F13" s="175">
        <f t="shared" si="1"/>
        <v>0</v>
      </c>
      <c r="G13" s="171"/>
      <c r="I13" s="150"/>
    </row>
    <row r="14" spans="1:11" ht="22.5">
      <c r="A14" s="145"/>
      <c r="B14" s="173"/>
      <c r="C14" s="174" t="s">
        <v>199</v>
      </c>
      <c r="D14" s="169">
        <v>1412529</v>
      </c>
      <c r="E14" s="169">
        <v>963826</v>
      </c>
      <c r="F14" s="175">
        <f t="shared" si="1"/>
        <v>448703</v>
      </c>
      <c r="G14" s="171">
        <f t="shared" si="2"/>
        <v>0.46554357321757245</v>
      </c>
      <c r="I14" s="150"/>
    </row>
    <row r="15" spans="1:11">
      <c r="A15" s="168"/>
      <c r="B15" s="173"/>
      <c r="C15" s="174" t="s">
        <v>200</v>
      </c>
      <c r="D15" s="169">
        <v>94000</v>
      </c>
      <c r="E15" s="169">
        <v>105000</v>
      </c>
      <c r="F15" s="175">
        <f t="shared" si="1"/>
        <v>-11000</v>
      </c>
      <c r="G15" s="171"/>
      <c r="I15" s="150"/>
    </row>
    <row r="16" spans="1:11">
      <c r="A16" s="168"/>
      <c r="B16" s="173"/>
      <c r="C16" s="174" t="s">
        <v>201</v>
      </c>
      <c r="D16" s="169">
        <v>42030</v>
      </c>
      <c r="E16" s="169">
        <v>2820122</v>
      </c>
      <c r="F16" s="175">
        <f t="shared" si="1"/>
        <v>-2778092</v>
      </c>
      <c r="G16" s="171">
        <f t="shared" si="2"/>
        <v>-0.98509638944698141</v>
      </c>
      <c r="I16" s="150"/>
    </row>
    <row r="17" spans="1:9">
      <c r="A17" s="145"/>
      <c r="B17" s="173"/>
      <c r="C17" s="174" t="s">
        <v>202</v>
      </c>
      <c r="D17" s="169">
        <v>23195599</v>
      </c>
      <c r="E17" s="169">
        <v>21913367</v>
      </c>
      <c r="F17" s="175">
        <f t="shared" si="1"/>
        <v>1282232</v>
      </c>
      <c r="G17" s="171">
        <f t="shared" si="2"/>
        <v>5.8513691665913324E-2</v>
      </c>
      <c r="I17" s="150"/>
    </row>
    <row r="18" spans="1:9">
      <c r="A18" s="168"/>
      <c r="B18" s="173" t="s">
        <v>203</v>
      </c>
      <c r="C18" s="172"/>
      <c r="D18" s="169">
        <v>709248</v>
      </c>
      <c r="E18" s="169">
        <v>737236</v>
      </c>
      <c r="F18" s="170">
        <f t="shared" si="1"/>
        <v>-27988</v>
      </c>
      <c r="G18" s="171">
        <f t="shared" si="2"/>
        <v>-3.7963420125984082E-2</v>
      </c>
      <c r="I18" s="150"/>
    </row>
    <row r="19" spans="1:9">
      <c r="A19" s="168"/>
      <c r="B19" s="173"/>
      <c r="C19" s="172" t="s">
        <v>204</v>
      </c>
      <c r="D19" s="169">
        <v>0</v>
      </c>
      <c r="E19" s="169">
        <v>0</v>
      </c>
      <c r="F19" s="175">
        <f t="shared" si="1"/>
        <v>0</v>
      </c>
      <c r="G19" s="171"/>
      <c r="I19" s="150"/>
    </row>
    <row r="20" spans="1:9">
      <c r="A20" s="168"/>
      <c r="B20" s="173"/>
      <c r="C20" s="172" t="s">
        <v>205</v>
      </c>
      <c r="D20" s="169">
        <v>0</v>
      </c>
      <c r="E20" s="169">
        <v>0</v>
      </c>
      <c r="F20" s="175">
        <f t="shared" si="1"/>
        <v>0</v>
      </c>
      <c r="G20" s="171"/>
      <c r="I20" s="150"/>
    </row>
    <row r="21" spans="1:9">
      <c r="A21" s="168"/>
      <c r="B21" s="173"/>
      <c r="C21" s="172" t="s">
        <v>206</v>
      </c>
      <c r="D21" s="169">
        <v>294610</v>
      </c>
      <c r="E21" s="169">
        <v>412168</v>
      </c>
      <c r="F21" s="175">
        <f t="shared" si="1"/>
        <v>-117558</v>
      </c>
      <c r="G21" s="171">
        <f t="shared" si="2"/>
        <v>-0.28521864870635277</v>
      </c>
      <c r="I21" s="150"/>
    </row>
    <row r="22" spans="1:9">
      <c r="A22" s="168"/>
      <c r="B22" s="173"/>
      <c r="C22" s="172" t="s">
        <v>207</v>
      </c>
      <c r="D22" s="169">
        <v>414638</v>
      </c>
      <c r="E22" s="169">
        <v>325068</v>
      </c>
      <c r="F22" s="175">
        <f t="shared" si="1"/>
        <v>89570</v>
      </c>
      <c r="G22" s="171">
        <f t="shared" si="2"/>
        <v>0.27554234806255923</v>
      </c>
      <c r="I22" s="150"/>
    </row>
    <row r="23" spans="1:9">
      <c r="A23" s="168"/>
      <c r="B23" s="173" t="s">
        <v>208</v>
      </c>
      <c r="C23" s="172"/>
      <c r="D23" s="169">
        <v>50000</v>
      </c>
      <c r="E23" s="169">
        <v>276940</v>
      </c>
      <c r="F23" s="175">
        <f t="shared" si="1"/>
        <v>-226940</v>
      </c>
      <c r="G23" s="171">
        <f t="shared" si="2"/>
        <v>-0.81945547772080596</v>
      </c>
      <c r="I23" s="150"/>
    </row>
    <row r="24" spans="1:9">
      <c r="A24" s="145">
        <v>2</v>
      </c>
      <c r="B24" s="161" t="s">
        <v>209</v>
      </c>
      <c r="C24" s="161"/>
      <c r="D24" s="176">
        <v>-55112</v>
      </c>
      <c r="E24" s="176">
        <v>-36114</v>
      </c>
      <c r="F24" s="121">
        <f t="shared" si="1"/>
        <v>-18998</v>
      </c>
      <c r="G24" s="166"/>
      <c r="I24" s="150"/>
    </row>
    <row r="25" spans="1:9" ht="22.5" customHeight="1">
      <c r="A25" s="145">
        <v>3</v>
      </c>
      <c r="B25" s="327" t="s">
        <v>210</v>
      </c>
      <c r="C25" s="328"/>
      <c r="D25" s="176">
        <v>19147275</v>
      </c>
      <c r="E25" s="176">
        <v>17112145</v>
      </c>
      <c r="F25" s="121">
        <f t="shared" si="1"/>
        <v>2035130</v>
      </c>
      <c r="G25" s="166">
        <f t="shared" si="2"/>
        <v>0.11892898289489716</v>
      </c>
      <c r="I25" s="150"/>
    </row>
    <row r="26" spans="1:9">
      <c r="A26" s="145">
        <v>4</v>
      </c>
      <c r="B26" s="161" t="s">
        <v>211</v>
      </c>
      <c r="C26" s="161"/>
      <c r="D26" s="164">
        <f t="shared" ref="D26" si="3">SUM(D27:D29)</f>
        <v>108187090</v>
      </c>
      <c r="E26" s="164">
        <f t="shared" ref="E26" si="4">SUM(E27:E29)</f>
        <v>107931581</v>
      </c>
      <c r="F26" s="121">
        <f t="shared" si="1"/>
        <v>255509</v>
      </c>
      <c r="G26" s="166">
        <f t="shared" si="2"/>
        <v>2.3673237956182628E-3</v>
      </c>
      <c r="I26" s="150"/>
    </row>
    <row r="27" spans="1:9" ht="24.75" customHeight="1">
      <c r="A27" s="145"/>
      <c r="B27" s="316" t="s">
        <v>212</v>
      </c>
      <c r="C27" s="317"/>
      <c r="D27" s="169">
        <v>75407212</v>
      </c>
      <c r="E27" s="169">
        <v>76189163</v>
      </c>
      <c r="F27" s="175">
        <f t="shared" si="1"/>
        <v>-781951</v>
      </c>
      <c r="G27" s="171">
        <f t="shared" si="2"/>
        <v>-1.0263283769110313E-2</v>
      </c>
      <c r="I27" s="150"/>
    </row>
    <row r="28" spans="1:9">
      <c r="A28" s="168"/>
      <c r="B28" s="172" t="s">
        <v>213</v>
      </c>
      <c r="C28" s="177"/>
      <c r="D28" s="169">
        <v>17220364</v>
      </c>
      <c r="E28" s="169">
        <v>17332104</v>
      </c>
      <c r="F28" s="175">
        <f t="shared" si="1"/>
        <v>-111740</v>
      </c>
      <c r="G28" s="171">
        <f t="shared" si="2"/>
        <v>-6.4469957023105791E-3</v>
      </c>
      <c r="I28" s="150"/>
    </row>
    <row r="29" spans="1:9">
      <c r="A29" s="145"/>
      <c r="B29" s="172" t="s">
        <v>214</v>
      </c>
      <c r="C29" s="177"/>
      <c r="D29" s="169">
        <v>15559514</v>
      </c>
      <c r="E29" s="169">
        <v>14410314</v>
      </c>
      <c r="F29" s="175">
        <f t="shared" si="1"/>
        <v>1149200</v>
      </c>
      <c r="G29" s="171">
        <f t="shared" si="2"/>
        <v>7.9748435738457885E-2</v>
      </c>
      <c r="I29" s="150"/>
    </row>
    <row r="30" spans="1:9">
      <c r="A30" s="145">
        <v>5</v>
      </c>
      <c r="B30" s="161" t="s">
        <v>215</v>
      </c>
      <c r="C30" s="161"/>
      <c r="D30" s="176">
        <v>58081108</v>
      </c>
      <c r="E30" s="176">
        <v>54014287</v>
      </c>
      <c r="F30" s="121">
        <f t="shared" si="1"/>
        <v>4066821</v>
      </c>
      <c r="G30" s="166">
        <f t="shared" si="2"/>
        <v>7.529157979998885E-2</v>
      </c>
      <c r="I30" s="150"/>
    </row>
    <row r="31" spans="1:9">
      <c r="A31" s="145">
        <v>6</v>
      </c>
      <c r="B31" s="161" t="s">
        <v>216</v>
      </c>
      <c r="C31" s="161"/>
      <c r="D31" s="176">
        <v>18901399</v>
      </c>
      <c r="E31" s="176">
        <v>18158296</v>
      </c>
      <c r="F31" s="121">
        <f t="shared" si="1"/>
        <v>743103</v>
      </c>
      <c r="G31" s="166">
        <f t="shared" si="2"/>
        <v>4.0923608691035764E-2</v>
      </c>
      <c r="I31" s="150"/>
    </row>
    <row r="32" spans="1:9">
      <c r="A32" s="145">
        <v>7</v>
      </c>
      <c r="B32" s="161" t="s">
        <v>217</v>
      </c>
      <c r="C32" s="161"/>
      <c r="D32" s="176">
        <v>34306198</v>
      </c>
      <c r="E32" s="176">
        <v>34066287</v>
      </c>
      <c r="F32" s="121">
        <f t="shared" si="1"/>
        <v>239911</v>
      </c>
      <c r="G32" s="166">
        <f t="shared" si="2"/>
        <v>7.0424757473569102E-3</v>
      </c>
      <c r="I32" s="150"/>
    </row>
    <row r="33" spans="1:9">
      <c r="A33" s="145">
        <v>8</v>
      </c>
      <c r="B33" s="161" t="s">
        <v>218</v>
      </c>
      <c r="C33" s="161"/>
      <c r="D33" s="176">
        <v>0</v>
      </c>
      <c r="E33" s="176">
        <v>0</v>
      </c>
      <c r="F33" s="121">
        <f t="shared" si="1"/>
        <v>0</v>
      </c>
      <c r="G33" s="166"/>
      <c r="I33" s="150"/>
    </row>
    <row r="34" spans="1:9">
      <c r="A34" s="145">
        <v>9</v>
      </c>
      <c r="B34" s="161" t="s">
        <v>219</v>
      </c>
      <c r="C34" s="161"/>
      <c r="D34" s="176">
        <v>1403376</v>
      </c>
      <c r="E34" s="176">
        <v>1400665</v>
      </c>
      <c r="F34" s="121">
        <f t="shared" si="1"/>
        <v>2711</v>
      </c>
      <c r="G34" s="166">
        <f t="shared" si="2"/>
        <v>1.9355092045564072E-3</v>
      </c>
      <c r="I34" s="150"/>
    </row>
    <row r="35" spans="1:9">
      <c r="A35" s="178" t="s">
        <v>220</v>
      </c>
      <c r="B35" s="179"/>
      <c r="C35" s="179"/>
      <c r="D35" s="180">
        <f t="shared" ref="D35" si="5">D9+D24+D25+D26+SUM(D30:D34)</f>
        <v>1685124657</v>
      </c>
      <c r="E35" s="180">
        <f t="shared" ref="E35" si="6">E9+E24+E25+E26+SUM(E30:E34)</f>
        <v>1604081642</v>
      </c>
      <c r="F35" s="181">
        <f t="shared" si="1"/>
        <v>81043015</v>
      </c>
      <c r="G35" s="182">
        <f t="shared" si="2"/>
        <v>5.0522998878631889E-2</v>
      </c>
      <c r="I35" s="150"/>
    </row>
    <row r="36" spans="1:9">
      <c r="A36" s="168"/>
      <c r="B36" s="183"/>
      <c r="C36" s="163"/>
      <c r="D36" s="103"/>
      <c r="E36" s="103"/>
      <c r="F36" s="175"/>
      <c r="G36" s="184"/>
      <c r="I36" s="150"/>
    </row>
    <row r="37" spans="1:9">
      <c r="A37" s="145" t="s">
        <v>58</v>
      </c>
      <c r="B37" s="146"/>
      <c r="C37" s="185" t="s">
        <v>221</v>
      </c>
      <c r="D37" s="97"/>
      <c r="E37" s="97"/>
      <c r="F37" s="121"/>
      <c r="G37" s="186"/>
      <c r="I37" s="150"/>
    </row>
    <row r="38" spans="1:9">
      <c r="A38" s="145">
        <v>1</v>
      </c>
      <c r="B38" s="161" t="s">
        <v>222</v>
      </c>
      <c r="C38" s="187"/>
      <c r="D38" s="97">
        <f t="shared" ref="D38" si="7">SUM(D39:D40)</f>
        <v>332416164</v>
      </c>
      <c r="E38" s="97">
        <f t="shared" ref="E38" si="8">SUM(E39:E40)</f>
        <v>318213427</v>
      </c>
      <c r="F38" s="121">
        <f t="shared" ref="F38:F85" si="9">+D38-E38</f>
        <v>14202737</v>
      </c>
      <c r="G38" s="186">
        <f t="shared" si="2"/>
        <v>4.4632739522961741E-2</v>
      </c>
      <c r="H38" s="167"/>
      <c r="I38" s="150"/>
    </row>
    <row r="39" spans="1:9">
      <c r="A39" s="145"/>
      <c r="B39" s="172" t="s">
        <v>223</v>
      </c>
      <c r="C39" s="177"/>
      <c r="D39" s="169">
        <v>325918163</v>
      </c>
      <c r="E39" s="169">
        <v>310379463</v>
      </c>
      <c r="F39" s="175">
        <f t="shared" si="9"/>
        <v>15538700</v>
      </c>
      <c r="G39" s="184">
        <f t="shared" si="2"/>
        <v>5.0063557201270113E-2</v>
      </c>
      <c r="I39" s="150"/>
    </row>
    <row r="40" spans="1:9">
      <c r="A40" s="168"/>
      <c r="B40" s="172" t="s">
        <v>224</v>
      </c>
      <c r="C40" s="177"/>
      <c r="D40" s="169">
        <v>6498001</v>
      </c>
      <c r="E40" s="169">
        <v>7833964</v>
      </c>
      <c r="F40" s="175">
        <f t="shared" si="9"/>
        <v>-1335963</v>
      </c>
      <c r="G40" s="184">
        <f t="shared" si="2"/>
        <v>-0.17053473822447998</v>
      </c>
      <c r="I40" s="150"/>
    </row>
    <row r="41" spans="1:9">
      <c r="A41" s="145">
        <v>2</v>
      </c>
      <c r="B41" s="161" t="s">
        <v>225</v>
      </c>
      <c r="C41" s="187"/>
      <c r="D41" s="97">
        <f t="shared" ref="D41" si="10">SUM(D42:D58)</f>
        <v>499456135</v>
      </c>
      <c r="E41" s="97">
        <f t="shared" ref="E41" si="11">SUM(E42:E58)</f>
        <v>487160050</v>
      </c>
      <c r="F41" s="121">
        <f t="shared" si="9"/>
        <v>12296085</v>
      </c>
      <c r="G41" s="184">
        <f t="shared" si="2"/>
        <v>2.5240339391540828E-2</v>
      </c>
      <c r="I41" s="150"/>
    </row>
    <row r="42" spans="1:9">
      <c r="A42" s="168"/>
      <c r="B42" s="173" t="s">
        <v>226</v>
      </c>
      <c r="C42" s="172"/>
      <c r="D42" s="169">
        <v>61512012</v>
      </c>
      <c r="E42" s="169">
        <v>60525989</v>
      </c>
      <c r="F42" s="175">
        <f t="shared" si="9"/>
        <v>986023</v>
      </c>
      <c r="G42" s="184">
        <f t="shared" si="2"/>
        <v>1.6290902739317485E-2</v>
      </c>
      <c r="I42" s="150"/>
    </row>
    <row r="43" spans="1:9">
      <c r="A43" s="168"/>
      <c r="B43" s="173" t="s">
        <v>227</v>
      </c>
      <c r="C43" s="172"/>
      <c r="D43" s="169">
        <v>79374832</v>
      </c>
      <c r="E43" s="169">
        <v>74834429</v>
      </c>
      <c r="F43" s="175">
        <f t="shared" si="9"/>
        <v>4540403</v>
      </c>
      <c r="G43" s="184">
        <f t="shared" si="2"/>
        <v>6.0672648414274666E-2</v>
      </c>
      <c r="I43" s="150"/>
    </row>
    <row r="44" spans="1:9">
      <c r="A44" s="168"/>
      <c r="B44" s="173" t="s">
        <v>228</v>
      </c>
      <c r="C44" s="172"/>
      <c r="D44" s="169">
        <v>46452056</v>
      </c>
      <c r="E44" s="169">
        <v>47622544</v>
      </c>
      <c r="F44" s="175">
        <f t="shared" si="9"/>
        <v>-1170488</v>
      </c>
      <c r="G44" s="184">
        <f t="shared" si="2"/>
        <v>-2.4578443352375294E-2</v>
      </c>
      <c r="I44" s="150"/>
    </row>
    <row r="45" spans="1:9">
      <c r="A45" s="168"/>
      <c r="B45" s="173" t="s">
        <v>229</v>
      </c>
      <c r="C45" s="172"/>
      <c r="D45" s="169">
        <v>7335308</v>
      </c>
      <c r="E45" s="169">
        <v>7077115</v>
      </c>
      <c r="F45" s="175">
        <f t="shared" si="9"/>
        <v>258193</v>
      </c>
      <c r="G45" s="184">
        <f t="shared" si="2"/>
        <v>3.6482804080476293E-2</v>
      </c>
      <c r="I45" s="150"/>
    </row>
    <row r="46" spans="1:9">
      <c r="A46" s="168"/>
      <c r="B46" s="173" t="s">
        <v>230</v>
      </c>
      <c r="C46" s="172"/>
      <c r="D46" s="169">
        <v>9875720</v>
      </c>
      <c r="E46" s="169">
        <v>10310445</v>
      </c>
      <c r="F46" s="175">
        <f t="shared" si="9"/>
        <v>-434725</v>
      </c>
      <c r="G46" s="184">
        <f t="shared" si="2"/>
        <v>-4.2163553561461217E-2</v>
      </c>
      <c r="I46" s="150"/>
    </row>
    <row r="47" spans="1:9">
      <c r="A47" s="168"/>
      <c r="B47" s="173" t="s">
        <v>231</v>
      </c>
      <c r="C47" s="172"/>
      <c r="D47" s="169">
        <v>1954216</v>
      </c>
      <c r="E47" s="169">
        <v>1561251</v>
      </c>
      <c r="F47" s="175">
        <f t="shared" si="9"/>
        <v>392965</v>
      </c>
      <c r="G47" s="184">
        <f t="shared" si="2"/>
        <v>0.2516987979511302</v>
      </c>
      <c r="I47" s="150"/>
    </row>
    <row r="48" spans="1:9">
      <c r="A48" s="168"/>
      <c r="B48" s="173" t="s">
        <v>232</v>
      </c>
      <c r="C48" s="172"/>
      <c r="D48" s="169">
        <v>62949788</v>
      </c>
      <c r="E48" s="169">
        <v>67389575</v>
      </c>
      <c r="F48" s="175">
        <f t="shared" si="9"/>
        <v>-4439787</v>
      </c>
      <c r="G48" s="184">
        <f t="shared" si="2"/>
        <v>-6.5882400949998574E-2</v>
      </c>
      <c r="I48" s="150"/>
    </row>
    <row r="49" spans="1:9">
      <c r="A49" s="168"/>
      <c r="B49" s="173" t="s">
        <v>233</v>
      </c>
      <c r="C49" s="172"/>
      <c r="D49" s="169">
        <v>9856970</v>
      </c>
      <c r="E49" s="169">
        <v>8489575</v>
      </c>
      <c r="F49" s="175">
        <f t="shared" si="9"/>
        <v>1367395</v>
      </c>
      <c r="G49" s="184">
        <f t="shared" si="2"/>
        <v>0.16106754460617875</v>
      </c>
      <c r="I49" s="150"/>
    </row>
    <row r="50" spans="1:9">
      <c r="A50" s="168"/>
      <c r="B50" s="173" t="s">
        <v>234</v>
      </c>
      <c r="C50" s="172"/>
      <c r="D50" s="169">
        <v>6336352</v>
      </c>
      <c r="E50" s="169">
        <v>5872204</v>
      </c>
      <c r="F50" s="175">
        <f t="shared" si="9"/>
        <v>464148</v>
      </c>
      <c r="G50" s="184">
        <f t="shared" si="2"/>
        <v>7.9041531935879608E-2</v>
      </c>
      <c r="I50" s="150"/>
    </row>
    <row r="51" spans="1:9">
      <c r="A51" s="168"/>
      <c r="B51" s="173" t="s">
        <v>235</v>
      </c>
      <c r="C51" s="172"/>
      <c r="D51" s="169">
        <v>1695017</v>
      </c>
      <c r="E51" s="169">
        <v>1687843</v>
      </c>
      <c r="F51" s="175">
        <f t="shared" si="9"/>
        <v>7174</v>
      </c>
      <c r="G51" s="184">
        <f t="shared" si="2"/>
        <v>4.2503953270535237E-3</v>
      </c>
      <c r="I51" s="150"/>
    </row>
    <row r="52" spans="1:9">
      <c r="A52" s="168"/>
      <c r="B52" s="173" t="s">
        <v>236</v>
      </c>
      <c r="C52" s="172"/>
      <c r="D52" s="169">
        <v>27659974</v>
      </c>
      <c r="E52" s="169">
        <v>25175856</v>
      </c>
      <c r="F52" s="175">
        <f t="shared" si="9"/>
        <v>2484118</v>
      </c>
      <c r="G52" s="184">
        <f t="shared" si="2"/>
        <v>9.8670646988130217E-2</v>
      </c>
      <c r="I52" s="150"/>
    </row>
    <row r="53" spans="1:9">
      <c r="A53" s="168"/>
      <c r="B53" s="173" t="s">
        <v>237</v>
      </c>
      <c r="C53" s="172"/>
      <c r="D53" s="169">
        <v>88898783</v>
      </c>
      <c r="E53" s="169">
        <v>82982798</v>
      </c>
      <c r="F53" s="175">
        <f t="shared" si="9"/>
        <v>5915985</v>
      </c>
      <c r="G53" s="184">
        <f t="shared" si="2"/>
        <v>7.1291703131051334E-2</v>
      </c>
      <c r="I53" s="150"/>
    </row>
    <row r="54" spans="1:9">
      <c r="A54" s="168"/>
      <c r="B54" s="173" t="s">
        <v>238</v>
      </c>
      <c r="C54" s="172"/>
      <c r="D54" s="169">
        <v>13457483</v>
      </c>
      <c r="E54" s="169">
        <v>13497517</v>
      </c>
      <c r="F54" s="175">
        <f t="shared" si="9"/>
        <v>-40034</v>
      </c>
      <c r="G54" s="184">
        <f t="shared" si="2"/>
        <v>-2.9660270107457541E-3</v>
      </c>
      <c r="I54" s="150"/>
    </row>
    <row r="55" spans="1:9">
      <c r="A55" s="168"/>
      <c r="B55" s="173" t="s">
        <v>239</v>
      </c>
      <c r="C55" s="172"/>
      <c r="D55" s="169">
        <v>15888185</v>
      </c>
      <c r="E55" s="169">
        <v>15960069</v>
      </c>
      <c r="F55" s="175">
        <f t="shared" si="9"/>
        <v>-71884</v>
      </c>
      <c r="G55" s="184">
        <f t="shared" si="2"/>
        <v>-4.5039905529230479E-3</v>
      </c>
      <c r="I55" s="150"/>
    </row>
    <row r="56" spans="1:9" ht="27.75" customHeight="1">
      <c r="A56" s="168"/>
      <c r="B56" s="316" t="s">
        <v>240</v>
      </c>
      <c r="C56" s="317"/>
      <c r="D56" s="169">
        <v>24919306</v>
      </c>
      <c r="E56" s="169">
        <v>25826433</v>
      </c>
      <c r="F56" s="175">
        <f t="shared" si="9"/>
        <v>-907127</v>
      </c>
      <c r="G56" s="184">
        <f t="shared" si="2"/>
        <v>-3.5123975502153161E-2</v>
      </c>
      <c r="I56" s="150"/>
    </row>
    <row r="57" spans="1:9">
      <c r="A57" s="168"/>
      <c r="B57" s="173" t="s">
        <v>241</v>
      </c>
      <c r="C57" s="172"/>
      <c r="D57" s="169">
        <v>41290133</v>
      </c>
      <c r="E57" s="169">
        <v>38346407</v>
      </c>
      <c r="F57" s="175">
        <f t="shared" si="9"/>
        <v>2943726</v>
      </c>
      <c r="G57" s="184">
        <f t="shared" si="2"/>
        <v>7.6766670733975154E-2</v>
      </c>
      <c r="I57" s="150"/>
    </row>
    <row r="58" spans="1:9">
      <c r="A58" s="168"/>
      <c r="B58" s="173" t="s">
        <v>242</v>
      </c>
      <c r="C58" s="172"/>
      <c r="D58" s="169">
        <v>0</v>
      </c>
      <c r="E58" s="169">
        <v>0</v>
      </c>
      <c r="F58" s="175">
        <f t="shared" si="9"/>
        <v>0</v>
      </c>
      <c r="G58" s="186"/>
      <c r="I58" s="150"/>
    </row>
    <row r="59" spans="1:9">
      <c r="A59" s="145">
        <v>3</v>
      </c>
      <c r="B59" s="161" t="s">
        <v>243</v>
      </c>
      <c r="C59" s="187"/>
      <c r="D59" s="97">
        <f t="shared" ref="D59" si="12">SUM(D60:D62)</f>
        <v>120619762</v>
      </c>
      <c r="E59" s="97">
        <f t="shared" ref="E59" si="13">SUM(E60:E62)</f>
        <v>112363631</v>
      </c>
      <c r="F59" s="121">
        <f t="shared" si="9"/>
        <v>8256131</v>
      </c>
      <c r="G59" s="186">
        <f t="shared" si="2"/>
        <v>7.3476897520337342E-2</v>
      </c>
      <c r="I59" s="150"/>
    </row>
    <row r="60" spans="1:9">
      <c r="A60" s="168"/>
      <c r="B60" s="173" t="s">
        <v>244</v>
      </c>
      <c r="C60" s="172"/>
      <c r="D60" s="169">
        <v>119464789</v>
      </c>
      <c r="E60" s="169">
        <v>111225795</v>
      </c>
      <c r="F60" s="175">
        <f t="shared" si="9"/>
        <v>8238994</v>
      </c>
      <c r="G60" s="184">
        <f t="shared" si="2"/>
        <v>7.4074489645140323E-2</v>
      </c>
      <c r="I60" s="150"/>
    </row>
    <row r="61" spans="1:9" ht="24.75" customHeight="1">
      <c r="A61" s="168"/>
      <c r="B61" s="316" t="s">
        <v>245</v>
      </c>
      <c r="C61" s="317"/>
      <c r="D61" s="169">
        <v>485589</v>
      </c>
      <c r="E61" s="169">
        <v>572629</v>
      </c>
      <c r="F61" s="175">
        <f t="shared" si="9"/>
        <v>-87040</v>
      </c>
      <c r="G61" s="184">
        <f t="shared" si="2"/>
        <v>-0.15200068456190657</v>
      </c>
      <c r="I61" s="150"/>
    </row>
    <row r="62" spans="1:9">
      <c r="A62" s="168"/>
      <c r="B62" s="173" t="s">
        <v>246</v>
      </c>
      <c r="C62" s="172"/>
      <c r="D62" s="169">
        <v>669384</v>
      </c>
      <c r="E62" s="169">
        <v>565207</v>
      </c>
      <c r="F62" s="175">
        <f t="shared" si="9"/>
        <v>104177</v>
      </c>
      <c r="G62" s="184">
        <f t="shared" si="2"/>
        <v>0.18431654243489554</v>
      </c>
      <c r="I62" s="150"/>
    </row>
    <row r="63" spans="1:9">
      <c r="A63" s="145">
        <v>4</v>
      </c>
      <c r="B63" s="188" t="s">
        <v>247</v>
      </c>
      <c r="C63" s="187"/>
      <c r="D63" s="97">
        <v>69192589</v>
      </c>
      <c r="E63" s="97">
        <v>67776694</v>
      </c>
      <c r="F63" s="121">
        <f t="shared" si="9"/>
        <v>1415895</v>
      </c>
      <c r="G63" s="186">
        <f t="shared" si="2"/>
        <v>2.0890588142289737E-2</v>
      </c>
      <c r="I63" s="150"/>
    </row>
    <row r="64" spans="1:9">
      <c r="A64" s="145">
        <v>5</v>
      </c>
      <c r="B64" s="161" t="s">
        <v>248</v>
      </c>
      <c r="C64" s="161"/>
      <c r="D64" s="97">
        <v>17094365</v>
      </c>
      <c r="E64" s="97">
        <v>16072829</v>
      </c>
      <c r="F64" s="121">
        <f t="shared" si="9"/>
        <v>1021536</v>
      </c>
      <c r="G64" s="186">
        <f t="shared" si="2"/>
        <v>6.3556701810241367E-2</v>
      </c>
      <c r="I64" s="150"/>
    </row>
    <row r="65" spans="1:9">
      <c r="A65" s="145">
        <v>6</v>
      </c>
      <c r="B65" s="161" t="s">
        <v>249</v>
      </c>
      <c r="C65" s="187"/>
      <c r="D65" s="97">
        <f t="shared" ref="D65" si="14">SUM(D66:D70)</f>
        <v>503080535</v>
      </c>
      <c r="E65" s="97">
        <f t="shared" ref="E65" si="15">SUM(E66:E70)</f>
        <v>474433215</v>
      </c>
      <c r="F65" s="121">
        <f t="shared" si="9"/>
        <v>28647320</v>
      </c>
      <c r="G65" s="186">
        <f t="shared" si="2"/>
        <v>6.0382197313061228E-2</v>
      </c>
      <c r="I65" s="150"/>
    </row>
    <row r="66" spans="1:9">
      <c r="A66" s="145"/>
      <c r="B66" s="172" t="s">
        <v>250</v>
      </c>
      <c r="C66" s="177"/>
      <c r="D66" s="169">
        <v>155778126</v>
      </c>
      <c r="E66" s="169">
        <v>146063090</v>
      </c>
      <c r="F66" s="175">
        <f t="shared" si="9"/>
        <v>9715036</v>
      </c>
      <c r="G66" s="184">
        <f t="shared" si="2"/>
        <v>6.6512600822014656E-2</v>
      </c>
      <c r="I66" s="150"/>
    </row>
    <row r="67" spans="1:9">
      <c r="A67" s="145"/>
      <c r="B67" s="172" t="s">
        <v>251</v>
      </c>
      <c r="C67" s="177"/>
      <c r="D67" s="169">
        <v>17646694</v>
      </c>
      <c r="E67" s="169">
        <v>16252106</v>
      </c>
      <c r="F67" s="175">
        <f t="shared" si="9"/>
        <v>1394588</v>
      </c>
      <c r="G67" s="184">
        <f t="shared" si="2"/>
        <v>8.58096790655931E-2</v>
      </c>
      <c r="I67" s="150"/>
    </row>
    <row r="68" spans="1:9">
      <c r="A68" s="145"/>
      <c r="B68" s="172" t="s">
        <v>252</v>
      </c>
      <c r="C68" s="177"/>
      <c r="D68" s="169">
        <v>215480837</v>
      </c>
      <c r="E68" s="169">
        <v>202953733</v>
      </c>
      <c r="F68" s="175">
        <f t="shared" si="9"/>
        <v>12527104</v>
      </c>
      <c r="G68" s="184">
        <f t="shared" si="2"/>
        <v>6.1723939810459164E-2</v>
      </c>
      <c r="I68" s="150"/>
    </row>
    <row r="69" spans="1:9">
      <c r="A69" s="168"/>
      <c r="B69" s="172" t="s">
        <v>253</v>
      </c>
      <c r="C69" s="177"/>
      <c r="D69" s="169">
        <v>5017759</v>
      </c>
      <c r="E69" s="169">
        <v>5077604</v>
      </c>
      <c r="F69" s="175">
        <f t="shared" si="9"/>
        <v>-59845</v>
      </c>
      <c r="G69" s="184">
        <f t="shared" si="2"/>
        <v>-1.1786070753055969E-2</v>
      </c>
      <c r="H69" s="167"/>
      <c r="I69" s="150"/>
    </row>
    <row r="70" spans="1:9">
      <c r="A70" s="168"/>
      <c r="B70" s="172" t="s">
        <v>254</v>
      </c>
      <c r="C70" s="177"/>
      <c r="D70" s="169">
        <v>109157119</v>
      </c>
      <c r="E70" s="169">
        <v>104086682</v>
      </c>
      <c r="F70" s="175">
        <f t="shared" si="9"/>
        <v>5070437</v>
      </c>
      <c r="G70" s="184">
        <f t="shared" si="2"/>
        <v>4.8713600074215067E-2</v>
      </c>
      <c r="I70" s="150"/>
    </row>
    <row r="71" spans="1:9">
      <c r="A71" s="145">
        <v>7</v>
      </c>
      <c r="B71" s="188" t="s">
        <v>255</v>
      </c>
      <c r="C71" s="161"/>
      <c r="D71" s="97">
        <v>2260945</v>
      </c>
      <c r="E71" s="97">
        <v>2307309</v>
      </c>
      <c r="F71" s="121">
        <f t="shared" si="9"/>
        <v>-46364</v>
      </c>
      <c r="G71" s="186">
        <f t="shared" si="2"/>
        <v>-2.0094404347228742E-2</v>
      </c>
      <c r="I71" s="150"/>
    </row>
    <row r="72" spans="1:9">
      <c r="A72" s="145">
        <v>8</v>
      </c>
      <c r="B72" s="188" t="s">
        <v>256</v>
      </c>
      <c r="C72" s="161"/>
      <c r="D72" s="97">
        <f t="shared" ref="D72" si="16">SUM(D73:D75)</f>
        <v>35233586</v>
      </c>
      <c r="E72" s="97">
        <f t="shared" ref="E72" si="17">SUM(E73:E75)</f>
        <v>34872631</v>
      </c>
      <c r="F72" s="121">
        <f t="shared" si="9"/>
        <v>360955</v>
      </c>
      <c r="G72" s="186"/>
      <c r="I72" s="150"/>
    </row>
    <row r="73" spans="1:9">
      <c r="A73" s="145"/>
      <c r="B73" s="172" t="s">
        <v>257</v>
      </c>
      <c r="C73" s="177"/>
      <c r="D73" s="169">
        <v>1059337</v>
      </c>
      <c r="E73" s="169">
        <v>1127579</v>
      </c>
      <c r="F73" s="175">
        <f t="shared" si="9"/>
        <v>-68242</v>
      </c>
      <c r="G73" s="186"/>
      <c r="I73" s="150"/>
    </row>
    <row r="74" spans="1:9">
      <c r="A74" s="145"/>
      <c r="B74" s="172" t="s">
        <v>258</v>
      </c>
      <c r="C74" s="177"/>
      <c r="D74" s="169">
        <v>19289623</v>
      </c>
      <c r="E74" s="169">
        <v>19036978</v>
      </c>
      <c r="F74" s="175">
        <f t="shared" si="9"/>
        <v>252645</v>
      </c>
      <c r="G74" s="186"/>
      <c r="I74" s="150"/>
    </row>
    <row r="75" spans="1:9">
      <c r="A75" s="168"/>
      <c r="B75" s="172" t="s">
        <v>259</v>
      </c>
      <c r="C75" s="177"/>
      <c r="D75" s="169">
        <v>14884626</v>
      </c>
      <c r="E75" s="169">
        <v>14708074</v>
      </c>
      <c r="F75" s="175">
        <f t="shared" si="9"/>
        <v>176552</v>
      </c>
      <c r="G75" s="186"/>
      <c r="I75" s="150"/>
    </row>
    <row r="76" spans="1:9">
      <c r="A76" s="145">
        <v>9</v>
      </c>
      <c r="B76" s="188" t="s">
        <v>260</v>
      </c>
      <c r="C76" s="161"/>
      <c r="D76" s="97">
        <v>1250313</v>
      </c>
      <c r="E76" s="97">
        <v>569714</v>
      </c>
      <c r="F76" s="121">
        <f t="shared" si="9"/>
        <v>680599</v>
      </c>
      <c r="G76" s="186">
        <f t="shared" ref="G76:G120" si="18">+F76/E76</f>
        <v>1.1946327455530319</v>
      </c>
      <c r="I76" s="150"/>
    </row>
    <row r="77" spans="1:9">
      <c r="A77" s="145">
        <v>10</v>
      </c>
      <c r="B77" s="161" t="s">
        <v>261</v>
      </c>
      <c r="C77" s="187"/>
      <c r="D77" s="97">
        <f t="shared" ref="D77" si="19">SUM(D78:D79)</f>
        <v>33282</v>
      </c>
      <c r="E77" s="97">
        <f t="shared" ref="E77" si="20">SUM(E78:E79)</f>
        <v>210893</v>
      </c>
      <c r="F77" s="121">
        <f t="shared" si="9"/>
        <v>-177611</v>
      </c>
      <c r="G77" s="186"/>
      <c r="I77" s="150"/>
    </row>
    <row r="78" spans="1:9">
      <c r="A78" s="145"/>
      <c r="B78" s="172" t="s">
        <v>262</v>
      </c>
      <c r="C78" s="177"/>
      <c r="D78" s="169">
        <v>19175</v>
      </c>
      <c r="E78" s="169">
        <v>245184</v>
      </c>
      <c r="F78" s="175">
        <f t="shared" si="9"/>
        <v>-226009</v>
      </c>
      <c r="G78" s="186"/>
      <c r="I78" s="150"/>
    </row>
    <row r="79" spans="1:9">
      <c r="A79" s="145"/>
      <c r="B79" s="172" t="s">
        <v>263</v>
      </c>
      <c r="C79" s="177"/>
      <c r="D79" s="169">
        <v>14107</v>
      </c>
      <c r="E79" s="169">
        <v>-34291</v>
      </c>
      <c r="F79" s="175">
        <f t="shared" si="9"/>
        <v>48398</v>
      </c>
      <c r="G79" s="186"/>
      <c r="I79" s="150"/>
    </row>
    <row r="80" spans="1:9">
      <c r="A80" s="145">
        <v>11</v>
      </c>
      <c r="B80" s="161" t="s">
        <v>264</v>
      </c>
      <c r="C80" s="187"/>
      <c r="D80" s="97">
        <f t="shared" ref="D80" si="21">SUM(D81:D84)</f>
        <v>69719443</v>
      </c>
      <c r="E80" s="97">
        <f t="shared" ref="E80" si="22">SUM(E81:E84)</f>
        <v>54774795</v>
      </c>
      <c r="F80" s="121">
        <f t="shared" si="9"/>
        <v>14944648</v>
      </c>
      <c r="G80" s="186">
        <f t="shared" si="18"/>
        <v>0.27283804530897832</v>
      </c>
      <c r="I80" s="150"/>
    </row>
    <row r="81" spans="1:9">
      <c r="A81" s="145"/>
      <c r="B81" s="172" t="s">
        <v>265</v>
      </c>
      <c r="C81" s="163"/>
      <c r="D81" s="169">
        <v>113758</v>
      </c>
      <c r="E81" s="169">
        <v>141043</v>
      </c>
      <c r="F81" s="175">
        <f t="shared" si="9"/>
        <v>-27285</v>
      </c>
      <c r="G81" s="186"/>
      <c r="I81" s="150"/>
    </row>
    <row r="82" spans="1:9">
      <c r="A82" s="145"/>
      <c r="B82" s="172" t="s">
        <v>266</v>
      </c>
      <c r="C82" s="163"/>
      <c r="D82" s="169">
        <v>244357</v>
      </c>
      <c r="E82" s="169">
        <v>260000</v>
      </c>
      <c r="F82" s="175">
        <f t="shared" si="9"/>
        <v>-15643</v>
      </c>
      <c r="G82" s="186"/>
      <c r="I82" s="150"/>
    </row>
    <row r="83" spans="1:9">
      <c r="A83" s="145"/>
      <c r="B83" s="172" t="s">
        <v>267</v>
      </c>
      <c r="C83" s="163"/>
      <c r="D83" s="169">
        <v>49610773</v>
      </c>
      <c r="E83" s="169">
        <v>36067516</v>
      </c>
      <c r="F83" s="175">
        <f t="shared" si="9"/>
        <v>13543257</v>
      </c>
      <c r="G83" s="186">
        <f t="shared" si="18"/>
        <v>0.3754973588976851</v>
      </c>
      <c r="I83" s="150"/>
    </row>
    <row r="84" spans="1:9">
      <c r="A84" s="145"/>
      <c r="B84" s="172" t="s">
        <v>268</v>
      </c>
      <c r="C84" s="163"/>
      <c r="D84" s="169">
        <v>19750555</v>
      </c>
      <c r="E84" s="169">
        <v>18306236</v>
      </c>
      <c r="F84" s="175">
        <f t="shared" si="9"/>
        <v>1444319</v>
      </c>
      <c r="G84" s="186">
        <f t="shared" si="18"/>
        <v>7.889764995928164E-2</v>
      </c>
      <c r="I84" s="150"/>
    </row>
    <row r="85" spans="1:9">
      <c r="A85" s="178" t="s">
        <v>269</v>
      </c>
      <c r="B85" s="179"/>
      <c r="C85" s="179"/>
      <c r="D85" s="180">
        <f t="shared" ref="D85:E85" si="23">D38+D41+D63+D64+D65+D71+D72+D76+D77+D80+D59</f>
        <v>1650357119</v>
      </c>
      <c r="E85" s="180">
        <f t="shared" si="23"/>
        <v>1568755188</v>
      </c>
      <c r="F85" s="181">
        <f t="shared" si="9"/>
        <v>81601931</v>
      </c>
      <c r="G85" s="182">
        <f t="shared" si="18"/>
        <v>5.2016995146345293E-2</v>
      </c>
      <c r="I85" s="150"/>
    </row>
    <row r="86" spans="1:9" ht="13.5" thickBot="1">
      <c r="A86" s="189"/>
      <c r="B86" s="190"/>
      <c r="C86" s="191"/>
      <c r="D86" s="192"/>
      <c r="E86" s="192"/>
      <c r="F86" s="193"/>
      <c r="G86" s="194"/>
      <c r="I86" s="150"/>
    </row>
    <row r="87" spans="1:9" ht="13.5" thickBot="1">
      <c r="A87" s="195" t="s">
        <v>270</v>
      </c>
      <c r="B87" s="196"/>
      <c r="C87" s="196"/>
      <c r="D87" s="197">
        <f>+D35-D85</f>
        <v>34767538</v>
      </c>
      <c r="E87" s="197">
        <f>+E35-E85</f>
        <v>35326454</v>
      </c>
      <c r="F87" s="181"/>
      <c r="G87" s="182"/>
      <c r="I87" s="150"/>
    </row>
    <row r="88" spans="1:9">
      <c r="A88" s="198"/>
      <c r="B88" s="199"/>
      <c r="C88" s="200"/>
      <c r="D88" s="103"/>
      <c r="E88" s="103"/>
      <c r="F88" s="175"/>
      <c r="G88" s="184"/>
      <c r="I88" s="150"/>
    </row>
    <row r="89" spans="1:9">
      <c r="A89" s="145" t="s">
        <v>107</v>
      </c>
      <c r="B89" s="161" t="s">
        <v>271</v>
      </c>
      <c r="C89" s="187"/>
      <c r="D89" s="97"/>
      <c r="E89" s="97"/>
      <c r="F89" s="121"/>
      <c r="G89" s="186"/>
      <c r="I89" s="150"/>
    </row>
    <row r="90" spans="1:9">
      <c r="A90" s="201"/>
      <c r="B90" s="146" t="s">
        <v>12</v>
      </c>
      <c r="C90" s="202" t="s">
        <v>272</v>
      </c>
      <c r="D90" s="176">
        <v>22188</v>
      </c>
      <c r="E90" s="176">
        <v>15366</v>
      </c>
      <c r="F90" s="121">
        <f>+D90-E90</f>
        <v>6822</v>
      </c>
      <c r="G90" s="186">
        <f t="shared" si="18"/>
        <v>0.44396720031237796</v>
      </c>
      <c r="I90" s="150"/>
    </row>
    <row r="91" spans="1:9">
      <c r="A91" s="201"/>
      <c r="B91" s="146" t="s">
        <v>14</v>
      </c>
      <c r="C91" s="202" t="s">
        <v>273</v>
      </c>
      <c r="D91" s="176">
        <v>0</v>
      </c>
      <c r="E91" s="176">
        <v>392</v>
      </c>
      <c r="F91" s="121">
        <f>+D91-E91</f>
        <v>-392</v>
      </c>
      <c r="G91" s="186"/>
      <c r="I91" s="150"/>
    </row>
    <row r="92" spans="1:9">
      <c r="A92" s="178" t="s">
        <v>274</v>
      </c>
      <c r="B92" s="179"/>
      <c r="C92" s="179" t="s">
        <v>275</v>
      </c>
      <c r="D92" s="180">
        <f t="shared" ref="D92:E92" si="24">+D90-D91</f>
        <v>22188</v>
      </c>
      <c r="E92" s="180">
        <f t="shared" si="24"/>
        <v>14974</v>
      </c>
      <c r="F92" s="181">
        <f>+D92-E92</f>
        <v>7214</v>
      </c>
      <c r="G92" s="182">
        <f t="shared" si="18"/>
        <v>0.48176839855749964</v>
      </c>
      <c r="I92" s="150"/>
    </row>
    <row r="93" spans="1:9">
      <c r="A93" s="201"/>
      <c r="B93" s="203"/>
      <c r="C93" s="161"/>
      <c r="D93" s="97"/>
      <c r="E93" s="97"/>
      <c r="F93" s="121"/>
      <c r="G93" s="186"/>
      <c r="I93" s="150"/>
    </row>
    <row r="94" spans="1:9">
      <c r="A94" s="145" t="s">
        <v>113</v>
      </c>
      <c r="B94" s="161" t="s">
        <v>276</v>
      </c>
      <c r="C94" s="161"/>
      <c r="D94" s="97"/>
      <c r="E94" s="97"/>
      <c r="F94" s="121"/>
      <c r="G94" s="186"/>
      <c r="I94" s="150"/>
    </row>
    <row r="95" spans="1:9">
      <c r="A95" s="201"/>
      <c r="B95" s="146" t="s">
        <v>12</v>
      </c>
      <c r="C95" s="161" t="s">
        <v>277</v>
      </c>
      <c r="D95" s="176">
        <f>+ROUND(+'[1]CE Min'!D512,0)</f>
        <v>0</v>
      </c>
      <c r="E95" s="176">
        <f>+ROUND(+'[1]CE Min'!E512,0)</f>
        <v>0</v>
      </c>
      <c r="F95" s="121">
        <f>+D95-E95</f>
        <v>0</v>
      </c>
      <c r="G95" s="186"/>
      <c r="I95" s="150"/>
    </row>
    <row r="96" spans="1:9">
      <c r="A96" s="201"/>
      <c r="B96" s="146" t="s">
        <v>14</v>
      </c>
      <c r="C96" s="161" t="s">
        <v>278</v>
      </c>
      <c r="D96" s="176">
        <f>+ROUND(+'[1]CE Min'!D513,0)</f>
        <v>0</v>
      </c>
      <c r="E96" s="176">
        <f>+ROUND(+'[1]CE Min'!E513,0)</f>
        <v>0</v>
      </c>
      <c r="F96" s="121">
        <f>+D96-E96</f>
        <v>0</v>
      </c>
      <c r="G96" s="186"/>
      <c r="I96" s="150"/>
    </row>
    <row r="97" spans="1:9" ht="13.5" thickBot="1">
      <c r="A97" s="204" t="s">
        <v>279</v>
      </c>
      <c r="B97" s="205"/>
      <c r="C97" s="205" t="s">
        <v>275</v>
      </c>
      <c r="D97" s="206">
        <f t="shared" ref="D97:E97" si="25">D95-D96</f>
        <v>0</v>
      </c>
      <c r="E97" s="206">
        <f t="shared" si="25"/>
        <v>0</v>
      </c>
      <c r="F97" s="207">
        <f>+D97-E97</f>
        <v>0</v>
      </c>
      <c r="G97" s="208"/>
      <c r="I97" s="150"/>
    </row>
    <row r="98" spans="1:9">
      <c r="A98" s="201"/>
      <c r="B98" s="209"/>
      <c r="C98" s="161"/>
      <c r="D98" s="98"/>
      <c r="E98" s="98"/>
      <c r="F98" s="114"/>
      <c r="G98" s="24"/>
      <c r="I98" s="150"/>
    </row>
    <row r="99" spans="1:9">
      <c r="A99" s="145" t="s">
        <v>178</v>
      </c>
      <c r="B99" s="161" t="s">
        <v>280</v>
      </c>
      <c r="C99" s="187"/>
      <c r="D99" s="98"/>
      <c r="E99" s="98"/>
      <c r="F99" s="114"/>
      <c r="G99" s="24"/>
      <c r="I99" s="150"/>
    </row>
    <row r="100" spans="1:9">
      <c r="A100" s="145"/>
      <c r="B100" s="210">
        <v>1</v>
      </c>
      <c r="C100" s="202" t="s">
        <v>281</v>
      </c>
      <c r="D100" s="98">
        <f t="shared" ref="D100:E100" si="26">SUM(D101:D102)</f>
        <v>9493405</v>
      </c>
      <c r="E100" s="98">
        <f t="shared" si="26"/>
        <v>10616103</v>
      </c>
      <c r="F100" s="114">
        <f t="shared" ref="F100:F106" si="27">+D100-E100</f>
        <v>-1122698</v>
      </c>
      <c r="G100" s="24">
        <f t="shared" si="18"/>
        <v>-0.1057542489932511</v>
      </c>
      <c r="I100" s="150"/>
    </row>
    <row r="101" spans="1:9">
      <c r="A101" s="145"/>
      <c r="B101" s="210"/>
      <c r="C101" s="172" t="s">
        <v>282</v>
      </c>
      <c r="D101" s="169">
        <v>0</v>
      </c>
      <c r="E101" s="169">
        <v>0</v>
      </c>
      <c r="F101" s="115">
        <f t="shared" si="27"/>
        <v>0</v>
      </c>
      <c r="G101" s="211"/>
      <c r="I101" s="150"/>
    </row>
    <row r="102" spans="1:9">
      <c r="A102" s="145"/>
      <c r="B102" s="210"/>
      <c r="C102" s="172" t="s">
        <v>283</v>
      </c>
      <c r="D102" s="169">
        <v>9493405</v>
      </c>
      <c r="E102" s="169">
        <v>10616103</v>
      </c>
      <c r="F102" s="115">
        <f t="shared" si="27"/>
        <v>-1122698</v>
      </c>
      <c r="G102" s="211">
        <f t="shared" si="18"/>
        <v>-0.1057542489932511</v>
      </c>
      <c r="I102" s="150"/>
    </row>
    <row r="103" spans="1:9">
      <c r="A103" s="145"/>
      <c r="B103" s="210">
        <v>2</v>
      </c>
      <c r="C103" s="161" t="s">
        <v>284</v>
      </c>
      <c r="D103" s="98">
        <f t="shared" ref="D103:E103" si="28">SUM(D104:D105)</f>
        <v>7597284</v>
      </c>
      <c r="E103" s="98">
        <f t="shared" si="28"/>
        <v>10931353</v>
      </c>
      <c r="F103" s="114">
        <f t="shared" si="27"/>
        <v>-3334069</v>
      </c>
      <c r="G103" s="24">
        <f t="shared" si="18"/>
        <v>-0.30500057952570009</v>
      </c>
      <c r="I103" s="150"/>
    </row>
    <row r="104" spans="1:9">
      <c r="A104" s="145"/>
      <c r="B104" s="210"/>
      <c r="C104" s="172" t="s">
        <v>285</v>
      </c>
      <c r="D104" s="169">
        <v>7620</v>
      </c>
      <c r="E104" s="169">
        <v>32245</v>
      </c>
      <c r="F104" s="212">
        <f t="shared" si="27"/>
        <v>-24625</v>
      </c>
      <c r="G104" s="213"/>
      <c r="I104" s="150"/>
    </row>
    <row r="105" spans="1:9">
      <c r="A105" s="145"/>
      <c r="B105" s="210"/>
      <c r="C105" s="172" t="s">
        <v>286</v>
      </c>
      <c r="D105" s="169">
        <v>7589664</v>
      </c>
      <c r="E105" s="169">
        <v>10899108</v>
      </c>
      <c r="F105" s="212">
        <f t="shared" si="27"/>
        <v>-3309444</v>
      </c>
      <c r="G105" s="213">
        <f t="shared" si="18"/>
        <v>-0.30364356422562289</v>
      </c>
      <c r="I105" s="150"/>
    </row>
    <row r="106" spans="1:9">
      <c r="A106" s="178" t="s">
        <v>287</v>
      </c>
      <c r="B106" s="179"/>
      <c r="C106" s="179" t="s">
        <v>288</v>
      </c>
      <c r="D106" s="214">
        <f t="shared" ref="D106:E106" si="29">D100-D103</f>
        <v>1896121</v>
      </c>
      <c r="E106" s="214">
        <f t="shared" si="29"/>
        <v>-315250</v>
      </c>
      <c r="F106" s="215">
        <f t="shared" si="27"/>
        <v>2211371</v>
      </c>
      <c r="G106" s="54">
        <f t="shared" si="18"/>
        <v>-7.0146582077716095</v>
      </c>
      <c r="I106" s="150"/>
    </row>
    <row r="107" spans="1:9" ht="13.5" thickBot="1">
      <c r="A107" s="216"/>
      <c r="B107" s="217"/>
      <c r="C107" s="218"/>
      <c r="D107" s="219"/>
      <c r="E107" s="219"/>
      <c r="F107" s="220"/>
      <c r="G107" s="221"/>
      <c r="I107" s="150"/>
    </row>
    <row r="108" spans="1:9" ht="13.5" thickBot="1">
      <c r="A108" s="195" t="s">
        <v>289</v>
      </c>
      <c r="B108" s="196"/>
      <c r="C108" s="196"/>
      <c r="D108" s="222">
        <f t="shared" ref="D108:E108" si="30">D87+D92+D97+D106</f>
        <v>36685847</v>
      </c>
      <c r="E108" s="222">
        <f t="shared" si="30"/>
        <v>35026178</v>
      </c>
      <c r="F108" s="223">
        <f>+D108-E108</f>
        <v>1659669</v>
      </c>
      <c r="G108" s="80">
        <f t="shared" si="18"/>
        <v>4.7383674005196913E-2</v>
      </c>
      <c r="I108" s="150"/>
    </row>
    <row r="109" spans="1:9">
      <c r="A109" s="168"/>
      <c r="B109" s="224"/>
      <c r="C109" s="225"/>
      <c r="D109" s="226"/>
      <c r="E109" s="226"/>
      <c r="F109" s="212"/>
      <c r="G109" s="213"/>
      <c r="I109" s="150"/>
    </row>
    <row r="110" spans="1:9">
      <c r="A110" s="145" t="s">
        <v>290</v>
      </c>
      <c r="B110" s="161" t="s">
        <v>291</v>
      </c>
      <c r="C110" s="187"/>
      <c r="D110" s="98"/>
      <c r="E110" s="98"/>
      <c r="F110" s="114"/>
      <c r="G110" s="24"/>
      <c r="I110" s="150"/>
    </row>
    <row r="111" spans="1:9">
      <c r="A111" s="145"/>
      <c r="B111" s="210" t="s">
        <v>12</v>
      </c>
      <c r="C111" s="202" t="s">
        <v>292</v>
      </c>
      <c r="D111" s="98">
        <f t="shared" ref="D111" si="31">SUM(D112:D115)</f>
        <v>35952267</v>
      </c>
      <c r="E111" s="98">
        <f t="shared" ref="E111" si="32">SUM(E112:E115)</f>
        <v>34258280</v>
      </c>
      <c r="F111" s="114">
        <f t="shared" ref="F111:F118" si="33">+D111-E111</f>
        <v>1693987</v>
      </c>
      <c r="G111" s="24">
        <f t="shared" si="18"/>
        <v>4.9447520424259477E-2</v>
      </c>
      <c r="I111" s="150"/>
    </row>
    <row r="112" spans="1:9">
      <c r="A112" s="168"/>
      <c r="B112" s="227"/>
      <c r="C112" s="172" t="s">
        <v>293</v>
      </c>
      <c r="D112" s="169">
        <f>+ROUND(+'[1]CE Min'!D578,0)</f>
        <v>34414677</v>
      </c>
      <c r="E112" s="169">
        <f>+ROUND(+'[1]CE Min'!E578,0)</f>
        <v>32628448</v>
      </c>
      <c r="F112" s="115">
        <f t="shared" si="33"/>
        <v>1786229</v>
      </c>
      <c r="G112" s="211">
        <f t="shared" si="18"/>
        <v>5.474452845565931E-2</v>
      </c>
      <c r="I112" s="150"/>
    </row>
    <row r="113" spans="1:9">
      <c r="A113" s="168"/>
      <c r="B113" s="227"/>
      <c r="C113" s="172" t="s">
        <v>294</v>
      </c>
      <c r="D113" s="169">
        <f>+ROUND(+'[1]CE Min'!D579,0)</f>
        <v>479540</v>
      </c>
      <c r="E113" s="169">
        <f>+ROUND(+'[1]CE Min'!E579,0)</f>
        <v>560455</v>
      </c>
      <c r="F113" s="115">
        <f t="shared" si="33"/>
        <v>-80915</v>
      </c>
      <c r="G113" s="211">
        <f t="shared" si="18"/>
        <v>-0.14437376774228083</v>
      </c>
      <c r="I113" s="150"/>
    </row>
    <row r="114" spans="1:9">
      <c r="A114" s="168"/>
      <c r="B114" s="227"/>
      <c r="C114" s="172" t="s">
        <v>295</v>
      </c>
      <c r="D114" s="169">
        <f>+ROUND(+'[1]CE Min'!D580,0)</f>
        <v>1058050</v>
      </c>
      <c r="E114" s="169">
        <f>+ROUND(+'[1]CE Min'!E580,0)</f>
        <v>1069377</v>
      </c>
      <c r="F114" s="115">
        <f t="shared" si="33"/>
        <v>-11327</v>
      </c>
      <c r="G114" s="211">
        <f t="shared" si="18"/>
        <v>-1.0592148512638667E-2</v>
      </c>
      <c r="I114" s="150"/>
    </row>
    <row r="115" spans="1:9">
      <c r="A115" s="168"/>
      <c r="B115" s="227"/>
      <c r="C115" s="172" t="s">
        <v>296</v>
      </c>
      <c r="D115" s="169">
        <f>+ROUND(+'[1]CE Min'!D581,0)</f>
        <v>0</v>
      </c>
      <c r="E115" s="169">
        <f>+ROUND(+'[1]CE Min'!E581,0)</f>
        <v>0</v>
      </c>
      <c r="F115" s="115">
        <f t="shared" si="33"/>
        <v>0</v>
      </c>
      <c r="G115" s="211"/>
      <c r="I115" s="150"/>
    </row>
    <row r="116" spans="1:9">
      <c r="A116" s="145"/>
      <c r="B116" s="210" t="s">
        <v>14</v>
      </c>
      <c r="C116" s="161" t="s">
        <v>297</v>
      </c>
      <c r="D116" s="97">
        <f>+ROUND(+'[1]CE Min'!D582,0)</f>
        <v>691640</v>
      </c>
      <c r="E116" s="97">
        <f>+ROUND(+'[1]CE Min'!E582,0)</f>
        <v>715957</v>
      </c>
      <c r="F116" s="114">
        <f t="shared" si="33"/>
        <v>-24317</v>
      </c>
      <c r="G116" s="24">
        <f t="shared" si="18"/>
        <v>-3.3964330260057518E-2</v>
      </c>
      <c r="I116" s="150"/>
    </row>
    <row r="117" spans="1:9">
      <c r="A117" s="145"/>
      <c r="B117" s="210" t="s">
        <v>16</v>
      </c>
      <c r="C117" s="228" t="s">
        <v>298</v>
      </c>
      <c r="D117" s="97">
        <f>+ROUND(+'[1]CE Min'!D585,0)</f>
        <v>0</v>
      </c>
      <c r="E117" s="97">
        <f>+ROUND(+'[1]CE Min'!E585,0)</f>
        <v>0</v>
      </c>
      <c r="F117" s="229">
        <f t="shared" si="33"/>
        <v>0</v>
      </c>
      <c r="G117" s="230"/>
      <c r="I117" s="150"/>
    </row>
    <row r="118" spans="1:9">
      <c r="A118" s="178" t="s">
        <v>299</v>
      </c>
      <c r="B118" s="179"/>
      <c r="C118" s="179"/>
      <c r="D118" s="214">
        <f t="shared" ref="D118:E118" si="34">D111+D116+D117</f>
        <v>36643907</v>
      </c>
      <c r="E118" s="214">
        <f t="shared" si="34"/>
        <v>34974237</v>
      </c>
      <c r="F118" s="215">
        <f t="shared" si="33"/>
        <v>1669670</v>
      </c>
      <c r="G118" s="54">
        <f t="shared" si="18"/>
        <v>4.7739997873291702E-2</v>
      </c>
      <c r="I118" s="150"/>
    </row>
    <row r="119" spans="1:9">
      <c r="A119" s="168"/>
      <c r="B119" s="224"/>
      <c r="C119" s="163"/>
      <c r="D119" s="212"/>
      <c r="E119" s="212"/>
      <c r="F119" s="212"/>
      <c r="G119" s="213"/>
      <c r="I119" s="150"/>
    </row>
    <row r="120" spans="1:9" ht="13.5" thickBot="1">
      <c r="A120" s="231" t="s">
        <v>300</v>
      </c>
      <c r="B120" s="232"/>
      <c r="C120" s="233"/>
      <c r="D120" s="234">
        <f t="shared" ref="D120:E120" si="35">D108-D118</f>
        <v>41940</v>
      </c>
      <c r="E120" s="234">
        <f t="shared" si="35"/>
        <v>51941</v>
      </c>
      <c r="F120" s="234">
        <f>+D120-E120</f>
        <v>-10001</v>
      </c>
      <c r="G120" s="329">
        <f t="shared" si="18"/>
        <v>-0.19254538803642596</v>
      </c>
      <c r="I120" s="150"/>
    </row>
    <row r="121" spans="1:9" ht="15">
      <c r="G121" s="235"/>
      <c r="H121" s="236"/>
      <c r="I121" s="150"/>
    </row>
    <row r="122" spans="1:9">
      <c r="A122" s="237"/>
      <c r="B122" s="237"/>
      <c r="C122" s="237"/>
      <c r="D122" s="238"/>
      <c r="E122" s="238"/>
      <c r="F122" s="238"/>
      <c r="G122" s="238"/>
      <c r="H122" s="239"/>
      <c r="I122" s="150"/>
    </row>
    <row r="123" spans="1:9" ht="15">
      <c r="G123" s="235"/>
      <c r="H123" s="236"/>
      <c r="I123" s="150"/>
    </row>
    <row r="124" spans="1:9" ht="15">
      <c r="E124" s="167"/>
      <c r="G124" s="235"/>
      <c r="H124" s="236"/>
      <c r="I124" s="150"/>
    </row>
    <row r="125" spans="1:9" ht="15">
      <c r="C125" s="237"/>
      <c r="D125" s="238"/>
      <c r="E125" s="238"/>
      <c r="F125" s="238"/>
      <c r="G125" s="235"/>
      <c r="H125" s="240"/>
      <c r="I125" s="150"/>
    </row>
    <row r="126" spans="1:9" ht="15">
      <c r="G126" s="235"/>
      <c r="H126" s="236"/>
      <c r="I126" s="150"/>
    </row>
    <row r="127" spans="1:9" ht="15">
      <c r="G127" s="235"/>
      <c r="H127" s="236"/>
      <c r="I127" s="150"/>
    </row>
    <row r="128" spans="1:9">
      <c r="H128" s="236"/>
      <c r="I128" s="150"/>
    </row>
    <row r="129" spans="8:9">
      <c r="H129" s="236"/>
      <c r="I129" s="150"/>
    </row>
    <row r="130" spans="8:9">
      <c r="I130" s="241"/>
    </row>
  </sheetData>
  <mergeCells count="9">
    <mergeCell ref="E4:E5"/>
    <mergeCell ref="F4:G4"/>
    <mergeCell ref="B10:C10"/>
    <mergeCell ref="B25:C25"/>
    <mergeCell ref="B27:C27"/>
    <mergeCell ref="B56:C56"/>
    <mergeCell ref="B61:C61"/>
    <mergeCell ref="A4:C4"/>
    <mergeCell ref="D4:D5"/>
  </mergeCells>
  <pageMargins left="0.70866141732283472" right="0.70866141732283472" top="0.74803149606299213" bottom="0.74803149606299213" header="0.31496062992125984" footer="0.31496062992125984"/>
  <pageSetup paperSize="9" scale="61" fitToHeight="2" orientation="portrait" r:id="rId1"/>
  <rowBreaks count="1" manualBreakCount="1"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Schema SP</vt:lpstr>
      <vt:lpstr>Schema CE</vt:lpstr>
      <vt:lpstr>'Schema SP'!Area_stampa</vt:lpstr>
      <vt:lpstr>'Schema CE'!Titoli_stampa</vt:lpstr>
      <vt:lpstr>'Schema SP'!Titoli_stampa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Virili</dc:creator>
  <cp:lastModifiedBy>Anna Virili</cp:lastModifiedBy>
  <cp:lastPrinted>2026-05-20T12:16:25Z</cp:lastPrinted>
  <dcterms:created xsi:type="dcterms:W3CDTF">2026-05-19T08:13:54Z</dcterms:created>
  <dcterms:modified xsi:type="dcterms:W3CDTF">2026-05-20T12:17:11Z</dcterms:modified>
</cp:coreProperties>
</file>