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060"/>
  </bookViews>
  <sheets>
    <sheet name="Schema SP 2021" sheetId="1" r:id="rId1"/>
    <sheet name="Schema CE 2021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" localSheetId="1">#REF!</definedName>
    <definedName name="_" localSheetId="0">#REF!</definedName>
    <definedName name="_______________bo1" localSheetId="1">'[1]Alim S.P.'!#REF!</definedName>
    <definedName name="_______________bo1" localSheetId="0">'[1]Alim S.P.'!#REF!</definedName>
    <definedName name="_______________db1" localSheetId="1">'[2]Alim S.P.'!#REF!</definedName>
    <definedName name="_______________db1" localSheetId="0">'[2]Alim S.P.'!#REF!</definedName>
    <definedName name="______________bo2" localSheetId="1">'[3]Alim S.P.'!#REF!</definedName>
    <definedName name="______________bo2" localSheetId="0">'[3]Alim S.P.'!#REF!</definedName>
    <definedName name="______________bo3" localSheetId="1">'[3]Alim S.P.'!#REF!</definedName>
    <definedName name="______________bo3" localSheetId="0">'[3]Alim S.P.'!#REF!</definedName>
    <definedName name="_____________bo1" localSheetId="1">'[1]Alim S.P.'!#REF!</definedName>
    <definedName name="_____________bo1" localSheetId="0">'[1]Alim S.P.'!#REF!</definedName>
    <definedName name="_____________db1" localSheetId="1">'[2]Alim S.P.'!#REF!</definedName>
    <definedName name="_____________db1" localSheetId="0">'[2]Alim S.P.'!#REF!</definedName>
    <definedName name="_____________db2" localSheetId="1">#REF!</definedName>
    <definedName name="_____________db2" localSheetId="0">#REF!</definedName>
    <definedName name="____________bo2" localSheetId="1">'[3]Alim S.P.'!#REF!</definedName>
    <definedName name="____________bo2" localSheetId="0">'[3]Alim S.P.'!#REF!</definedName>
    <definedName name="____________bo3" localSheetId="1">'[3]Alim S.P.'!#REF!</definedName>
    <definedName name="____________bo3" localSheetId="0">'[3]Alim S.P.'!#REF!</definedName>
    <definedName name="___________db2" localSheetId="1">#REF!</definedName>
    <definedName name="___________db2" localSheetId="0">#REF!</definedName>
    <definedName name="__________bo1" localSheetId="1">'[1]Alim S.P.'!#REF!</definedName>
    <definedName name="__________bo1" localSheetId="0">'[1]Alim S.P.'!#REF!</definedName>
    <definedName name="__________db1" localSheetId="1">'[2]Alim S.P.'!#REF!</definedName>
    <definedName name="__________db1" localSheetId="0">'[2]Alim S.P.'!#REF!</definedName>
    <definedName name="_________bo2" localSheetId="1">'[3]Alim S.P.'!#REF!</definedName>
    <definedName name="_________bo2" localSheetId="0">'[3]Alim S.P.'!#REF!</definedName>
    <definedName name="_________bo3" localSheetId="1">'[3]Alim S.P.'!#REF!</definedName>
    <definedName name="_________bo3" localSheetId="0">'[3]Alim S.P.'!#REF!</definedName>
    <definedName name="_________db2" localSheetId="1">#REF!</definedName>
    <definedName name="_________db2" localSheetId="0">#REF!</definedName>
    <definedName name="________bo1" localSheetId="1">'[1]Alim S.P.'!#REF!</definedName>
    <definedName name="________bo1" localSheetId="0">'[1]Alim S.P.'!#REF!</definedName>
    <definedName name="________db1" localSheetId="1">'[2]Alim S.P.'!#REF!</definedName>
    <definedName name="________db1" localSheetId="0">'[2]Alim S.P.'!#REF!</definedName>
    <definedName name="_______bo2" localSheetId="1">'[3]Alim S.P.'!#REF!</definedName>
    <definedName name="_______bo2" localSheetId="0">'[3]Alim S.P.'!#REF!</definedName>
    <definedName name="_______bo3" localSheetId="1">'[3]Alim S.P.'!#REF!</definedName>
    <definedName name="_______bo3" localSheetId="0">'[3]Alim S.P.'!#REF!</definedName>
    <definedName name="_______db2" localSheetId="1">#REF!</definedName>
    <definedName name="_______db2" localSheetId="0">#REF!</definedName>
    <definedName name="______bo1" localSheetId="1">'[1]Alim S.P.'!#REF!</definedName>
    <definedName name="______bo1" localSheetId="0">'[1]Alim S.P.'!#REF!</definedName>
    <definedName name="______db1" localSheetId="1">'[2]Alim S.P.'!#REF!</definedName>
    <definedName name="______db1" localSheetId="0">'[2]Alim S.P.'!#REF!</definedName>
    <definedName name="_____bo2" localSheetId="1">'[3]Alim S.P.'!#REF!</definedName>
    <definedName name="_____bo2" localSheetId="0">'[3]Alim S.P.'!#REF!</definedName>
    <definedName name="_____bo3" localSheetId="1">'[3]Alim S.P.'!#REF!</definedName>
    <definedName name="_____bo3" localSheetId="0">'[3]Alim S.P.'!#REF!</definedName>
    <definedName name="_____db2" localSheetId="1">#REF!</definedName>
    <definedName name="_____db2" localSheetId="0">#REF!</definedName>
    <definedName name="____bo1" localSheetId="1">'[1]Alim S.P.'!#REF!</definedName>
    <definedName name="____bo1" localSheetId="0">'[1]Alim S.P.'!#REF!</definedName>
    <definedName name="____db1" localSheetId="1">'[2]Alim S.P.'!#REF!</definedName>
    <definedName name="____db1" localSheetId="0">'[2]Alim S.P.'!#REF!</definedName>
    <definedName name="___bo2" localSheetId="1">'[3]Alim S.P.'!#REF!</definedName>
    <definedName name="___bo2" localSheetId="0">'[3]Alim S.P.'!#REF!</definedName>
    <definedName name="___bo3" localSheetId="1">'[3]Alim S.P.'!#REF!</definedName>
    <definedName name="___bo3" localSheetId="0">'[3]Alim S.P.'!#REF!</definedName>
    <definedName name="___db2" localSheetId="1">#REF!</definedName>
    <definedName name="___db2" localSheetId="0">#REF!</definedName>
    <definedName name="_ant05">#REF!</definedName>
    <definedName name="_bo1" localSheetId="1">'[4]Alim S.P.'!#REF!</definedName>
    <definedName name="_bo1" localSheetId="0">'[4]Alim S.P.'!#REF!</definedName>
    <definedName name="_db1" localSheetId="1">'[5]Alim S.P.'!#REF!</definedName>
    <definedName name="_db1" localSheetId="0">'[5]Alim S.P.'!#REF!</definedName>
    <definedName name="A__Totale_interventi_edili_impiantistici" localSheetId="1">#REF!</definedName>
    <definedName name="A__Totale_interventi_edili_impiantistici" localSheetId="0">#REF!</definedName>
    <definedName name="ales" localSheetId="1">#REF!</definedName>
    <definedName name="ales" localSheetId="0">#REF!</definedName>
    <definedName name="alex" localSheetId="1">#REF!</definedName>
    <definedName name="alex" localSheetId="0">#REF!</definedName>
    <definedName name="and.liquidità" localSheetId="1">'[6]Alim S.P.'!#REF!</definedName>
    <definedName name="and.liquidità" localSheetId="0">'[6]Alim S.P.'!#REF!</definedName>
    <definedName name="_xlnm.Print_Area" localSheetId="1">'Schema CE 2021'!$A$2:$G$120</definedName>
    <definedName name="_xlnm.Print_Area" localSheetId="0">'Schema SP 2021'!$A$1:$L$172</definedName>
    <definedName name="_xlnm.Print_Area">#REF!</definedName>
    <definedName name="Area2">#REF!</definedName>
    <definedName name="asspa">#REF!</definedName>
    <definedName name="ASSPAc">#REF!</definedName>
    <definedName name="asstot">#REF!</definedName>
    <definedName name="Aziende">#REF!</definedName>
    <definedName name="B__Totale_acquisto_di_beni_mobili_e_tecnologie" localSheetId="1">#REF!</definedName>
    <definedName name="B__Totale_acquisto_di_beni_mobili_e_tecnologie" localSheetId="0">#REF!</definedName>
    <definedName name="basedati" localSheetId="1">#REF!</definedName>
    <definedName name="basedati" localSheetId="0">#REF!</definedName>
    <definedName name="batab" localSheetId="1">#REF!</definedName>
    <definedName name="batab" localSheetId="0">#REF!</definedName>
    <definedName name="batac" localSheetId="1">#REF!</definedName>
    <definedName name="batac" localSheetId="0">#REF!</definedName>
    <definedName name="bo" localSheetId="1">'[1]Alim S.P.'!#REF!</definedName>
    <definedName name="bo" localSheetId="0">'[1]Alim S.P.'!#REF!</definedName>
    <definedName name="boic" localSheetId="1">'[1]Alim S.P.'!#REF!</definedName>
    <definedName name="boic" localSheetId="0">'[1]Alim S.P.'!#REF!</definedName>
    <definedName name="ce_tot_regionale" localSheetId="1">#REF!</definedName>
    <definedName name="ce_tot_regionale" localSheetId="0">#REF!</definedName>
    <definedName name="coeffpa">#REF!</definedName>
    <definedName name="cons" localSheetId="1">#REF!</definedName>
    <definedName name="cons" localSheetId="0">#REF!</definedName>
    <definedName name="Consolidatorettificato">'[7]BILANCIO DEL SSR'!$A$1:$F$77,'[7]BILANCIO DEL SSR'!$G$77,'[7]BILANCIO DEL SSR'!$G$1:$G$77</definedName>
    <definedName name="cont" localSheetId="1">#REF!</definedName>
    <definedName name="cont" localSheetId="0">#REF!</definedName>
    <definedName name="contrb.2" localSheetId="1">#REF!</definedName>
    <definedName name="contrb.2" localSheetId="0">#REF!</definedName>
    <definedName name="contributi" localSheetId="1">#REF!</definedName>
    <definedName name="contributi" localSheetId="0">#REF!</definedName>
    <definedName name="conv">#REF!</definedName>
    <definedName name="d" localSheetId="1">#REF!</definedName>
    <definedName name="d" localSheetId="0">#REF!</definedName>
    <definedName name="data2">'[8]Alim C.E.'!$D$28:$D$33</definedName>
    <definedName name="_xlnm.Database" localSheetId="1">#REF!</definedName>
    <definedName name="_xlnm.Database" localSheetId="0">#REF!</definedName>
    <definedName name="_xlnm.Database">#REF!</definedName>
    <definedName name="DATABASE1" localSheetId="1">#REF!</definedName>
    <definedName name="DATABASE1" localSheetId="0">#REF!</definedName>
    <definedName name="database2" localSheetId="1">'[1]Alim S.P.'!#REF!</definedName>
    <definedName name="database2" localSheetId="0">'[1]Alim S.P.'!#REF!</definedName>
    <definedName name="database3" localSheetId="1">'[9]Alim S.P.'!#REF!</definedName>
    <definedName name="database3" localSheetId="0">'[9]Alim S.P.'!#REF!</definedName>
    <definedName name="delta_ril_a0" localSheetId="1">#REF!</definedName>
    <definedName name="delta_ril_a0" localSheetId="0">#REF!</definedName>
    <definedName name="delta_ril_b0" localSheetId="1">#REF!</definedName>
    <definedName name="delta_ril_b0" localSheetId="0">#REF!</definedName>
    <definedName name="delta_ril_c0" localSheetId="1">#REF!</definedName>
    <definedName name="delta_ril_c0" localSheetId="0">#REF!</definedName>
    <definedName name="delta_ril_d0" localSheetId="1">#REF!</definedName>
    <definedName name="delta_ril_d0" localSheetId="0">#REF!</definedName>
    <definedName name="delta_ril_e0" localSheetId="1">#REF!</definedName>
    <definedName name="delta_ril_e0" localSheetId="0">#REF!</definedName>
    <definedName name="e" localSheetId="1">#REF!</definedName>
    <definedName name="e" localSheetId="0">#REF!</definedName>
    <definedName name="edizione97">#REF!</definedName>
    <definedName name="EEEEEE">#REF!</definedName>
    <definedName name="entr999">#REF!</definedName>
    <definedName name="funzionied98">#REF!</definedName>
    <definedName name="hgf" localSheetId="1">#REF!</definedName>
    <definedName name="hgf" localSheetId="0">#REF!</definedName>
    <definedName name="incr04">#REF!</definedName>
    <definedName name="incr05">#REF!</definedName>
    <definedName name="irappu04">#REF!</definedName>
    <definedName name="LIQUIDITA" localSheetId="1">#REF!</definedName>
    <definedName name="LIQUIDITA" localSheetId="0">#REF!</definedName>
    <definedName name="LK" localSheetId="1">#REF!</definedName>
    <definedName name="LK" localSheetId="0">#REF!</definedName>
    <definedName name="MJ" localSheetId="1">'[1]Alim S.P.'!#REF!</definedName>
    <definedName name="MJ" localSheetId="0">'[1]Alim S.P.'!#REF!</definedName>
    <definedName name="MN" localSheetId="1">'[1]Alim S.P.'!#REF!</definedName>
    <definedName name="MN" localSheetId="0">'[1]Alim S.P.'!#REF!</definedName>
    <definedName name="mod_ass_rip" localSheetId="1">#REF!</definedName>
    <definedName name="mod_ass_rip" localSheetId="0">#REF!</definedName>
    <definedName name="ok" localSheetId="1">'[10]Alim S.P.'!#REF!</definedName>
    <definedName name="ok" localSheetId="0">'[10]Alim S.P.'!#REF!</definedName>
    <definedName name="PA">#REF!</definedName>
    <definedName name="padAcqBen00">#REF!</definedName>
    <definedName name="padAcqBen01">#REF!</definedName>
    <definedName name="padAcqBen02">#REF!</definedName>
    <definedName name="padAcqBen03">#REF!</definedName>
    <definedName name="padAcqBen04">#REF!</definedName>
    <definedName name="padAltrEnti00">#REF!</definedName>
    <definedName name="padAltrEnti01">#REF!</definedName>
    <definedName name="padAltrEnti02">#REF!</definedName>
    <definedName name="padAltrEnti03">#REF!</definedName>
    <definedName name="padAltrEnti04">#REF!</definedName>
    <definedName name="padAltrEnti05">#REF!</definedName>
    <definedName name="padAltrEnti06">#REF!</definedName>
    <definedName name="padAltrEnti07">#REF!</definedName>
    <definedName name="padAltrServ00">#REF!</definedName>
    <definedName name="padAltrServ01">#REF!</definedName>
    <definedName name="padAltrServ02">#REF!</definedName>
    <definedName name="padAltrServ03">#REF!</definedName>
    <definedName name="padAltrServ04">#REF!</definedName>
    <definedName name="padAltrServ05">#REF!</definedName>
    <definedName name="padAltrServ06">#REF!</definedName>
    <definedName name="padAltrServ07">#REF!</definedName>
    <definedName name="padAmmGen00">#REF!</definedName>
    <definedName name="padAmmGen01">#REF!</definedName>
    <definedName name="padAmmGen02">#REF!</definedName>
    <definedName name="padAmmGen03">#REF!</definedName>
    <definedName name="padAmmGen04">#REF!</definedName>
    <definedName name="padAmmGen05">#REF!</definedName>
    <definedName name="padAmmGen06">#REF!</definedName>
    <definedName name="padAmmGen07">#REF!</definedName>
    <definedName name="padExtrFsn00">#REF!</definedName>
    <definedName name="padExtrFsn01">#REF!</definedName>
    <definedName name="padExtrFsn02">#REF!</definedName>
    <definedName name="padExtrFsn03">#REF!</definedName>
    <definedName name="padExtrFsn04">#REF!</definedName>
    <definedName name="padExtrFsn05">#REF!</definedName>
    <definedName name="padExtrFsn06">#REF!</definedName>
    <definedName name="padExtrFsn07">#REF!</definedName>
    <definedName name="padImpTax00">#REF!</definedName>
    <definedName name="padImpTax01">#REF!</definedName>
    <definedName name="padImpTax02">#REF!</definedName>
    <definedName name="padImpTax03">#REF!</definedName>
    <definedName name="padImpTax04">#REF!</definedName>
    <definedName name="padImpTax05">#REF!</definedName>
    <definedName name="padImpTax06">#REF!</definedName>
    <definedName name="padImpTax07">#REF!</definedName>
    <definedName name="padIrcss00">#REF!</definedName>
    <definedName name="padIrcss01">#REF!</definedName>
    <definedName name="padIrcss02">#REF!</definedName>
    <definedName name="padIrcss03">#REF!</definedName>
    <definedName name="padIrcss04">#REF!</definedName>
    <definedName name="padIrcss05">#REF!</definedName>
    <definedName name="padIrcss06">#REF!</definedName>
    <definedName name="padIrcss07">#REF!</definedName>
    <definedName name="padManutenz00">#REF!</definedName>
    <definedName name="padManutenz01">#REF!</definedName>
    <definedName name="padManutenz02">#REF!</definedName>
    <definedName name="padManutenz03">#REF!</definedName>
    <definedName name="padManutenz04">#REF!</definedName>
    <definedName name="padManutenz05">#REF!</definedName>
    <definedName name="padManutenz06">#REF!</definedName>
    <definedName name="padManutenz07">#REF!</definedName>
    <definedName name="padmedgen00">#REF!</definedName>
    <definedName name="padmedgen01">#REF!</definedName>
    <definedName name="padmedgen02">#REF!</definedName>
    <definedName name="padmedgen03">#REF!</definedName>
    <definedName name="padmedgen04">#REF!</definedName>
    <definedName name="padOnFin00">#REF!</definedName>
    <definedName name="padOnFin01">#REF!</definedName>
    <definedName name="padOnFin02">#REF!</definedName>
    <definedName name="padOnFin03">#REF!</definedName>
    <definedName name="padOnFin04">#REF!</definedName>
    <definedName name="padOnFin05">#REF!</definedName>
    <definedName name="padOnFin06">#REF!</definedName>
    <definedName name="padOnFin07">#REF!</definedName>
    <definedName name="padOspPriv00">#REF!</definedName>
    <definedName name="padOspPriv01">#REF!</definedName>
    <definedName name="padOspPriv02">#REF!</definedName>
    <definedName name="padOspPriv03">#REF!</definedName>
    <definedName name="padOspPriv04">#REF!</definedName>
    <definedName name="padOspPriv05">#REF!</definedName>
    <definedName name="padOspPriv06">#REF!</definedName>
    <definedName name="padOspPriv07">#REF!</definedName>
    <definedName name="padOspPubb00">#REF!</definedName>
    <definedName name="padOspPubb01">#REF!</definedName>
    <definedName name="padOspPubb02">#REF!</definedName>
    <definedName name="padOspPubb03">#REF!</definedName>
    <definedName name="padOspPubb04">#REF!</definedName>
    <definedName name="padOspPubb05">#REF!</definedName>
    <definedName name="padOspPubb06">#REF!</definedName>
    <definedName name="padOspPubb07">#REF!</definedName>
    <definedName name="padServApp00">#REF!</definedName>
    <definedName name="padServApp01">#REF!</definedName>
    <definedName name="padServApp02">#REF!</definedName>
    <definedName name="padServApp03">#REF!</definedName>
    <definedName name="padServApp04">#REF!</definedName>
    <definedName name="padServApp05">#REF!</definedName>
    <definedName name="padServApp06">#REF!</definedName>
    <definedName name="padServApp07">#REF!</definedName>
    <definedName name="padSpecPriv00">#REF!</definedName>
    <definedName name="padSpecPriv01">#REF!</definedName>
    <definedName name="padSpecPriv02">#REF!</definedName>
    <definedName name="padSpecPriv03">#REF!</definedName>
    <definedName name="padSpecPriv04">#REF!</definedName>
    <definedName name="padSpecPriv05">#REF!</definedName>
    <definedName name="padSpecPriv06">#REF!</definedName>
    <definedName name="padSpecPriv07">#REF!</definedName>
    <definedName name="padSpecPubb00">#REF!</definedName>
    <definedName name="padSpecPubb01">#REF!</definedName>
    <definedName name="padSpecPubb02">#REF!</definedName>
    <definedName name="padSpecPubb03">#REF!</definedName>
    <definedName name="padSpecPubb04">#REF!</definedName>
    <definedName name="padSpecPubb05">#REF!</definedName>
    <definedName name="padSpecPubb06">#REF!</definedName>
    <definedName name="padSpecPubb07">#REF!</definedName>
    <definedName name="Per_ass5" localSheetId="1">#REF!</definedName>
    <definedName name="Per_ass5" localSheetId="0">#REF!</definedName>
    <definedName name="perc_ass_a0102" localSheetId="1">#REF!</definedName>
    <definedName name="perc_ass_a0102" localSheetId="0">#REF!</definedName>
    <definedName name="perc_ass_a0701" localSheetId="1">#REF!</definedName>
    <definedName name="perc_ass_a0701" localSheetId="0">#REF!</definedName>
    <definedName name="perc_ass_b0011" localSheetId="1">#REF!</definedName>
    <definedName name="perc_ass_b0011" localSheetId="0">#REF!</definedName>
    <definedName name="perc_ass_b0012" localSheetId="1">#REF!</definedName>
    <definedName name="perc_ass_b0012" localSheetId="0">#REF!</definedName>
    <definedName name="perc_ass_b0013" localSheetId="1">'[11]B0-Er.Serv.San.-dettaglio'!#REF!</definedName>
    <definedName name="perc_ass_b0013" localSheetId="0">'[11]B0-Er.Serv.San.-dettaglio'!#REF!</definedName>
    <definedName name="perc_ass_b0014" localSheetId="1">#REF!</definedName>
    <definedName name="perc_ass_b0014" localSheetId="0">#REF!</definedName>
    <definedName name="perc_ass_b0015" localSheetId="1">#REF!</definedName>
    <definedName name="perc_ass_b0015" localSheetId="0">#REF!</definedName>
    <definedName name="perc_ass_b0016" localSheetId="1">#REF!</definedName>
    <definedName name="perc_ass_b0016" localSheetId="0">#REF!</definedName>
    <definedName name="perc_ass_b002" localSheetId="1">#REF!</definedName>
    <definedName name="perc_ass_b002" localSheetId="0">#REF!</definedName>
    <definedName name="perc_ass_b003" localSheetId="1">#REF!</definedName>
    <definedName name="perc_ass_b003" localSheetId="0">#REF!</definedName>
    <definedName name="perc_ass_b004" localSheetId="1">#REF!</definedName>
    <definedName name="perc_ass_b004" localSheetId="0">#REF!</definedName>
    <definedName name="perc_ass_b005" localSheetId="1">#REF!</definedName>
    <definedName name="perc_ass_b005" localSheetId="0">#REF!</definedName>
    <definedName name="perc_ass_b006" localSheetId="1">#REF!</definedName>
    <definedName name="perc_ass_b006" localSheetId="0">#REF!</definedName>
    <definedName name="perc_ass_b007" localSheetId="1">#REF!</definedName>
    <definedName name="perc_ass_b007" localSheetId="0">#REF!</definedName>
    <definedName name="perc_ass_b008" localSheetId="1">#REF!</definedName>
    <definedName name="perc_ass_b008" localSheetId="0">#REF!</definedName>
    <definedName name="perc_ass_b009" localSheetId="1">#REF!</definedName>
    <definedName name="perc_ass_b009" localSheetId="0">#REF!</definedName>
    <definedName name="perc_ass_c001" localSheetId="1">#REF!</definedName>
    <definedName name="perc_ass_c001" localSheetId="0">#REF!</definedName>
    <definedName name="perc_ass_c0012" localSheetId="1">#REF!</definedName>
    <definedName name="perc_ass_c0012" localSheetId="0">#REF!</definedName>
    <definedName name="perc_ass_c0013" localSheetId="1">#REF!</definedName>
    <definedName name="perc_ass_c0013" localSheetId="0">#REF!</definedName>
    <definedName name="perc_ass_c002" localSheetId="1">#REF!</definedName>
    <definedName name="perc_ass_c002" localSheetId="0">#REF!</definedName>
    <definedName name="perc_ass_c003" localSheetId="1">#REF!</definedName>
    <definedName name="perc_ass_c003" localSheetId="0">#REF!</definedName>
    <definedName name="perc_ass_c004" localSheetId="1">#REF!</definedName>
    <definedName name="perc_ass_c004" localSheetId="0">#REF!</definedName>
    <definedName name="perc_ass_c005" localSheetId="1">#REF!</definedName>
    <definedName name="perc_ass_c005" localSheetId="0">#REF!</definedName>
    <definedName name="perc_ass_c007" localSheetId="1">#REF!</definedName>
    <definedName name="perc_ass_c007" localSheetId="0">#REF!</definedName>
    <definedName name="perc_ass_c008" localSheetId="1">#REF!</definedName>
    <definedName name="perc_ass_c008" localSheetId="0">#REF!</definedName>
    <definedName name="perc_ass_d0101" localSheetId="1">#REF!</definedName>
    <definedName name="perc_ass_d0101" localSheetId="0">#REF!</definedName>
    <definedName name="perc_ass_d0102" localSheetId="1">#REF!</definedName>
    <definedName name="perc_ass_d0102" localSheetId="0">#REF!</definedName>
    <definedName name="perc_ass_D0103" localSheetId="1">#REF!</definedName>
    <definedName name="perc_ass_D0103" localSheetId="0">#REF!</definedName>
    <definedName name="perc_ass_d0105" localSheetId="1">#REF!</definedName>
    <definedName name="perc_ass_d0105" localSheetId="0">#REF!</definedName>
    <definedName name="perc_ass_d0201" localSheetId="1">#REF!</definedName>
    <definedName name="perc_ass_d0201" localSheetId="0">#REF!</definedName>
    <definedName name="perc_ass_e01" localSheetId="1">#REF!</definedName>
    <definedName name="perc_ass_e01" localSheetId="0">#REF!</definedName>
    <definedName name="perc_ass_e0102" localSheetId="1">#REF!</definedName>
    <definedName name="perc_ass_e0102" localSheetId="0">#REF!</definedName>
    <definedName name="perc_ass_e0103" localSheetId="1">#REF!</definedName>
    <definedName name="perc_ass_e0103" localSheetId="0">#REF!</definedName>
    <definedName name="perc_ass_e04" localSheetId="1">#REF!</definedName>
    <definedName name="perc_ass_e04" localSheetId="0">#REF!</definedName>
    <definedName name="perc_ass_e05" localSheetId="1">#REF!</definedName>
    <definedName name="perc_ass_e05" localSheetId="0">#REF!</definedName>
    <definedName name="perc_ass_g0201" localSheetId="1">#REF!</definedName>
    <definedName name="perc_ass_g0201" localSheetId="0">#REF!</definedName>
    <definedName name="perc_man_a0102" localSheetId="1">#REF!</definedName>
    <definedName name="perc_man_a0102" localSheetId="0">#REF!</definedName>
    <definedName name="perc_man_a0701" localSheetId="1">#REF!</definedName>
    <definedName name="perc_man_a0701" localSheetId="0">#REF!</definedName>
    <definedName name="perc_man_b0011" localSheetId="1">#REF!</definedName>
    <definedName name="perc_man_b0011" localSheetId="0">#REF!</definedName>
    <definedName name="perc_man_b0012" localSheetId="1">#REF!</definedName>
    <definedName name="perc_man_b0012" localSheetId="0">#REF!</definedName>
    <definedName name="perc_man_b0013" localSheetId="1">'[11]B0-Er.Serv.San.-dettaglio'!#REF!</definedName>
    <definedName name="perc_man_b0013" localSheetId="0">'[11]B0-Er.Serv.San.-dettaglio'!#REF!</definedName>
    <definedName name="perc_man_b0014" localSheetId="1">#REF!</definedName>
    <definedName name="perc_man_b0014" localSheetId="0">#REF!</definedName>
    <definedName name="perc_man_b0015" localSheetId="1">#REF!</definedName>
    <definedName name="perc_man_b0015" localSheetId="0">#REF!</definedName>
    <definedName name="perc_man_b0016" localSheetId="1">#REF!</definedName>
    <definedName name="perc_man_b0016" localSheetId="0">#REF!</definedName>
    <definedName name="perc_man_b002" localSheetId="1">#REF!</definedName>
    <definedName name="perc_man_b002" localSheetId="0">#REF!</definedName>
    <definedName name="perc_man_b003" localSheetId="1">#REF!</definedName>
    <definedName name="perc_man_b003" localSheetId="0">#REF!</definedName>
    <definedName name="perc_man_b004" localSheetId="1">#REF!</definedName>
    <definedName name="perc_man_b004" localSheetId="0">#REF!</definedName>
    <definedName name="perc_man_b005" localSheetId="1">#REF!</definedName>
    <definedName name="perc_man_b005" localSheetId="0">#REF!</definedName>
    <definedName name="perc_man_b006" localSheetId="1">#REF!</definedName>
    <definedName name="perc_man_b006" localSheetId="0">#REF!</definedName>
    <definedName name="perc_man_b007" localSheetId="1">#REF!</definedName>
    <definedName name="perc_man_b007" localSheetId="0">#REF!</definedName>
    <definedName name="perc_man_b008" localSheetId="1">#REF!</definedName>
    <definedName name="perc_man_b008" localSheetId="0">#REF!</definedName>
    <definedName name="perc_man_b009" localSheetId="1">#REF!</definedName>
    <definedName name="perc_man_b009" localSheetId="0">#REF!</definedName>
    <definedName name="perc_man_c001" localSheetId="1">#REF!</definedName>
    <definedName name="perc_man_c001" localSheetId="0">#REF!</definedName>
    <definedName name="perc_man_c0012" localSheetId="1">#REF!</definedName>
    <definedName name="perc_man_c0012" localSheetId="0">#REF!</definedName>
    <definedName name="perc_man_c0013" localSheetId="1">#REF!</definedName>
    <definedName name="perc_man_c0013" localSheetId="0">#REF!</definedName>
    <definedName name="perc_man_c002" localSheetId="1">#REF!</definedName>
    <definedName name="perc_man_c002" localSheetId="0">#REF!</definedName>
    <definedName name="perc_man_c003" localSheetId="1">#REF!</definedName>
    <definedName name="perc_man_c003" localSheetId="0">#REF!</definedName>
    <definedName name="perc_man_c004" localSheetId="1">#REF!</definedName>
    <definedName name="perc_man_c004" localSheetId="0">#REF!</definedName>
    <definedName name="perc_man_c005" localSheetId="1">#REF!</definedName>
    <definedName name="perc_man_c005" localSheetId="0">#REF!</definedName>
    <definedName name="perc_man_c007" localSheetId="1">#REF!</definedName>
    <definedName name="perc_man_c007" localSheetId="0">#REF!</definedName>
    <definedName name="perc_man_c008" localSheetId="1">#REF!</definedName>
    <definedName name="perc_man_c008" localSheetId="0">#REF!</definedName>
    <definedName name="perc_man_d0101" localSheetId="1">#REF!</definedName>
    <definedName name="perc_man_d0101" localSheetId="0">#REF!</definedName>
    <definedName name="perc_man_d0102" localSheetId="1">#REF!</definedName>
    <definedName name="perc_man_d0102" localSheetId="0">#REF!</definedName>
    <definedName name="perc_man_d0103" localSheetId="1">#REF!</definedName>
    <definedName name="perc_man_d0103" localSheetId="0">#REF!</definedName>
    <definedName name="perc_man_d0103m" localSheetId="1">#REF!</definedName>
    <definedName name="perc_man_d0103m" localSheetId="0">#REF!</definedName>
    <definedName name="perc_man_d0105" localSheetId="1">#REF!</definedName>
    <definedName name="perc_man_d0105" localSheetId="0">#REF!</definedName>
    <definedName name="perc_man_d0201" localSheetId="1">#REF!</definedName>
    <definedName name="perc_man_d0201" localSheetId="0">#REF!</definedName>
    <definedName name="perc_man_e01" localSheetId="1">#REF!</definedName>
    <definedName name="perc_man_e01" localSheetId="0">#REF!</definedName>
    <definedName name="perc_man_e0102" localSheetId="1">#REF!</definedName>
    <definedName name="perc_man_e0102" localSheetId="0">#REF!</definedName>
    <definedName name="perc_man_e0103" localSheetId="1">#REF!</definedName>
    <definedName name="perc_man_e0103" localSheetId="0">#REF!</definedName>
    <definedName name="perc_man_e04" localSheetId="1">#REF!</definedName>
    <definedName name="perc_man_e04" localSheetId="0">#REF!</definedName>
    <definedName name="perc_man_e05" localSheetId="1">#REF!</definedName>
    <definedName name="perc_man_e05" localSheetId="0">#REF!</definedName>
    <definedName name="perc_man_e202" localSheetId="1">'[12]E0-Sist.Governo-Cond.SISR-2004'!#REF!</definedName>
    <definedName name="perc_man_e202" localSheetId="0">'[12]E0-Sist.Governo-Cond.SISR-2004'!#REF!</definedName>
    <definedName name="perc_man_g0201" localSheetId="1">#REF!</definedName>
    <definedName name="perc_man_g0201" localSheetId="0">#REF!</definedName>
    <definedName name="perc_pass" localSheetId="1">#REF!</definedName>
    <definedName name="perc_pass" localSheetId="0">#REF!</definedName>
    <definedName name="Pers_aopn" localSheetId="1">#REF!</definedName>
    <definedName name="Pers_aopn" localSheetId="0">#REF!</definedName>
    <definedName name="Pers_aots" localSheetId="1">#REF!</definedName>
    <definedName name="Pers_aots" localSheetId="0">#REF!</definedName>
    <definedName name="Pers_aoud" localSheetId="1">#REF!</definedName>
    <definedName name="Pers_aoud" localSheetId="0">#REF!</definedName>
    <definedName name="Pers_ars" localSheetId="1">#REF!</definedName>
    <definedName name="Pers_ars" localSheetId="0">#REF!</definedName>
    <definedName name="Pers_ass1" localSheetId="1">#REF!</definedName>
    <definedName name="Pers_ass1" localSheetId="0">#REF!</definedName>
    <definedName name="Pers_ass2" localSheetId="1">#REF!</definedName>
    <definedName name="Pers_ass2" localSheetId="0">#REF!</definedName>
    <definedName name="Pers_ass4" localSheetId="1">#REF!</definedName>
    <definedName name="Pers_ass4" localSheetId="0">#REF!</definedName>
    <definedName name="Pers_ass6" localSheetId="1">#REF!</definedName>
    <definedName name="Pers_ass6" localSheetId="0">#REF!</definedName>
    <definedName name="Pers_burlo" localSheetId="1">#REF!</definedName>
    <definedName name="Pers_burlo" localSheetId="0">#REF!</definedName>
    <definedName name="Pers_cro" localSheetId="1">#REF!</definedName>
    <definedName name="Pers_cro" localSheetId="0">#REF!</definedName>
    <definedName name="Pers_policl" localSheetId="1">#REF!</definedName>
    <definedName name="Pers_policl" localSheetId="0">#REF!</definedName>
    <definedName name="Pesr_ass3" localSheetId="1">#REF!</definedName>
    <definedName name="Pesr_ass3" localSheetId="0">#REF!</definedName>
    <definedName name="pinflprev00">#REF!</definedName>
    <definedName name="pinflprev01">#REF!</definedName>
    <definedName name="pinflprev02">#REF!</definedName>
    <definedName name="pinflprev03">#REF!</definedName>
    <definedName name="pinflprev04">#REF!</definedName>
    <definedName name="pinflprev05">#REF!</definedName>
    <definedName name="pinflprev06">#REF!</definedName>
    <definedName name="pinflprev07">#REF!</definedName>
    <definedName name="pinflprog00">#REF!</definedName>
    <definedName name="pinflprog01">#REF!</definedName>
    <definedName name="pinflprog02">#REF!</definedName>
    <definedName name="pinflprog03">#REF!</definedName>
    <definedName name="pinflprog04">#REF!</definedName>
    <definedName name="pinflprog05">#REF!</definedName>
    <definedName name="pinflprog06">#REF!</definedName>
    <definedName name="pinflprog07">#REF!</definedName>
    <definedName name="pippo" localSheetId="1">'[13]Alim S.P.'!#REF!</definedName>
    <definedName name="pippo" localSheetId="0">'[13]Alim S.P.'!#REF!</definedName>
    <definedName name="pop_0">#REF!</definedName>
    <definedName name="pop_1_4">#REF!</definedName>
    <definedName name="pop_15_24">#REF!</definedName>
    <definedName name="pop_15_24_F">#REF!</definedName>
    <definedName name="pop_15_24_M">#REF!</definedName>
    <definedName name="pop_25_44">#REF!</definedName>
    <definedName name="pop_25_44_F">#REF!</definedName>
    <definedName name="pop_25_44_M">#REF!</definedName>
    <definedName name="pop_45_64">#REF!</definedName>
    <definedName name="pop_5_14">#REF!</definedName>
    <definedName name="pop_65_74">#REF!</definedName>
    <definedName name="pop_over_75">#REF!</definedName>
    <definedName name="precons" localSheetId="1">#REF!</definedName>
    <definedName name="precons" localSheetId="0">#REF!</definedName>
    <definedName name="PRESTAZIONI__SOCIALI______________________R64">#REF!</definedName>
    <definedName name="prestfunzed98">#REF!</definedName>
    <definedName name="prevpa">#REF!</definedName>
    <definedName name="prevpac">#REF!</definedName>
    <definedName name="prevtot">#REF!</definedName>
    <definedName name="prevtotcons">#REF!</definedName>
    <definedName name="Print_Area_5">#REF!</definedName>
    <definedName name="pvarPIL00">#REF!</definedName>
    <definedName name="pvarPIL01">#REF!</definedName>
    <definedName name="pvarPIL02">#REF!</definedName>
    <definedName name="pvarPIL03">#REF!</definedName>
    <definedName name="pvarPIL04">#REF!</definedName>
    <definedName name="pvarPILrgs04">#REF!</definedName>
    <definedName name="pvarPILrgs05">#REF!</definedName>
    <definedName name="pvarPILrgs06">#REF!</definedName>
    <definedName name="pvarPILrgs07">#REF!</definedName>
    <definedName name="rappirccs98">#REF!</definedName>
    <definedName name="rappusl98">#REF!</definedName>
    <definedName name="re" localSheetId="1">#REF!</definedName>
    <definedName name="re" localSheetId="0">#REF!</definedName>
    <definedName name="Regione">#REF!</definedName>
    <definedName name="Riassunto__Risorse_complessive" localSheetId="1">#REF!</definedName>
    <definedName name="Riassunto__Risorse_complessive" localSheetId="0">#REF!</definedName>
    <definedName name="sanpa">#REF!</definedName>
    <definedName name="sanpac">#REF!</definedName>
    <definedName name="sc_clipper" localSheetId="1">#REF!</definedName>
    <definedName name="sc_clipper" localSheetId="0">#REF!</definedName>
    <definedName name="sc_d00101" localSheetId="1">#REF!</definedName>
    <definedName name="sc_d00101" localSheetId="0">#REF!</definedName>
    <definedName name="sc_d00102" localSheetId="1">#REF!</definedName>
    <definedName name="sc_d00102" localSheetId="0">#REF!</definedName>
    <definedName name="sc_d00103" localSheetId="1">#REF!</definedName>
    <definedName name="sc_d00103" localSheetId="0">#REF!</definedName>
    <definedName name="sc_d00105" localSheetId="1">#REF!</definedName>
    <definedName name="sc_d00105" localSheetId="0">#REF!</definedName>
    <definedName name="sc_d00501" localSheetId="1">#REF!</definedName>
    <definedName name="sc_d00501" localSheetId="0">#REF!</definedName>
    <definedName name="sc_g00201" localSheetId="1">#REF!</definedName>
    <definedName name="sc_g00201" localSheetId="0">#REF!</definedName>
    <definedName name="sdo_2010">#REF!</definedName>
    <definedName name="SPSS" localSheetId="1">#REF!</definedName>
    <definedName name="SPSS" localSheetId="0">#REF!</definedName>
    <definedName name="ss">#REF!</definedName>
    <definedName name="stima96">#REF!</definedName>
    <definedName name="Table0">#REF!</definedName>
    <definedName name="Table1">#REF!</definedName>
    <definedName name="Table2">#REF!</definedName>
    <definedName name="Table3">#REF!</definedName>
    <definedName name="Table4">#REF!</definedName>
    <definedName name="Table5">#REF!</definedName>
    <definedName name="Term_agg_ASCOT" localSheetId="1">#REF!</definedName>
    <definedName name="Term_agg_ASCOT" localSheetId="0">#REF!</definedName>
    <definedName name="_xlnm.Print_Titles" localSheetId="1">'Schema CE 2021'!$1:$5</definedName>
    <definedName name="Tot_chemio_regione" localSheetId="1">#REF!</definedName>
    <definedName name="Tot_chemio_regione" localSheetId="0">#REF!</definedName>
    <definedName name="Tot_referti_G2RISregione" localSheetId="1">#REF!</definedName>
    <definedName name="Tot_referti_G2RISregione" localSheetId="0">#REF!</definedName>
    <definedName name="TOTALE">#REF!</definedName>
    <definedName name="TOTALE__PUBBLICA__AMMINISTRAZIONE______CONSOLIDATO">#REF!</definedName>
    <definedName name="Totale_accessi_regione" localSheetId="1">#REF!</definedName>
    <definedName name="Totale_accessi_regione" localSheetId="0">#REF!</definedName>
    <definedName name="Totale_acquisti_di_rilievo_aziendale" localSheetId="1">#REF!</definedName>
    <definedName name="Totale_acquisti_di_rilievo_aziendale" localSheetId="0">#REF!</definedName>
    <definedName name="Totale_acquisti_di_rilievo_regionale" localSheetId="1">#REF!</definedName>
    <definedName name="Totale_acquisti_di_rilievo_regionale" localSheetId="0">#REF!</definedName>
    <definedName name="Totale_dip_regione" localSheetId="1">#REF!</definedName>
    <definedName name="Totale_dip_regione" localSheetId="0">#REF!</definedName>
    <definedName name="Totale_esami_regione" localSheetId="1">#REF!</definedName>
    <definedName name="Totale_esami_regione" localSheetId="0">#REF!</definedName>
    <definedName name="Totale_interventi_di_rilievo_aziendale" localSheetId="1">#REF!</definedName>
    <definedName name="Totale_interventi_di_rilievo_aziendale" localSheetId="0">#REF!</definedName>
    <definedName name="Totale_interventi_di_rilievo_regionale" localSheetId="1">#REF!</definedName>
    <definedName name="Totale_interventi_di_rilievo_regionale" localSheetId="0">#REF!</definedName>
    <definedName name="Totale_parametro_riferimento_G2" localSheetId="1">#REF!</definedName>
    <definedName name="Totale_parametro_riferimento_G2" localSheetId="0">#REF!</definedName>
    <definedName name="Totale_trasf_regione" localSheetId="1">#REF!</definedName>
    <definedName name="Totale_trasf_regione" localSheetId="0">#REF!</definedName>
    <definedName name="val_nom_term_ce" localSheetId="1">#REF!</definedName>
    <definedName name="val_nom_term_ce" localSheetId="0">#REF!</definedName>
    <definedName name="Val_nom_terminale" localSheetId="1">#REF!</definedName>
    <definedName name="Val_nom_terminale" localSheetId="0">#REF!</definedName>
    <definedName name="val_ora_a0102" localSheetId="1">#REF!</definedName>
    <definedName name="val_ora_a0102" localSheetId="0">#REF!</definedName>
    <definedName name="val_ora_a0202" localSheetId="1">#REF!</definedName>
    <definedName name="val_ora_a0202" localSheetId="0">#REF!</definedName>
    <definedName name="val_ora_a0701" localSheetId="1">#REF!</definedName>
    <definedName name="val_ora_a0701" localSheetId="0">#REF!</definedName>
    <definedName name="val_ora_b0011" localSheetId="1">#REF!</definedName>
    <definedName name="val_ora_b0011" localSheetId="0">#REF!</definedName>
    <definedName name="val_ora_b0012" localSheetId="1">#REF!</definedName>
    <definedName name="val_ora_b0012" localSheetId="0">#REF!</definedName>
    <definedName name="val_ora_b0013" localSheetId="1">'[11]B0-Er.Serv.San.-dettaglio'!#REF!</definedName>
    <definedName name="val_ora_b0013" localSheetId="0">'[11]B0-Er.Serv.San.-dettaglio'!#REF!</definedName>
    <definedName name="val_ora_b0014" localSheetId="1">#REF!</definedName>
    <definedName name="val_ora_b0014" localSheetId="0">#REF!</definedName>
    <definedName name="val_ora_b0015" localSheetId="1">#REF!</definedName>
    <definedName name="val_ora_b0015" localSheetId="0">#REF!</definedName>
    <definedName name="val_ora_b0016" localSheetId="1">#REF!</definedName>
    <definedName name="val_ora_b0016" localSheetId="0">#REF!</definedName>
    <definedName name="val_ora_b002" localSheetId="1">#REF!</definedName>
    <definedName name="val_ora_b002" localSheetId="0">#REF!</definedName>
    <definedName name="val_ora_b003" localSheetId="1">#REF!</definedName>
    <definedName name="val_ora_b003" localSheetId="0">#REF!</definedName>
    <definedName name="val_ora_b004" localSheetId="1">#REF!</definedName>
    <definedName name="val_ora_b004" localSheetId="0">#REF!</definedName>
    <definedName name="val_ora_b005" localSheetId="1">#REF!</definedName>
    <definedName name="val_ora_b005" localSheetId="0">#REF!</definedName>
    <definedName name="val_ora_b006" localSheetId="1">#REF!</definedName>
    <definedName name="val_ora_b006" localSheetId="0">#REF!</definedName>
    <definedName name="val_ora_b007" localSheetId="1">#REF!</definedName>
    <definedName name="val_ora_b007" localSheetId="0">#REF!</definedName>
    <definedName name="val_ora_b008" localSheetId="1">#REF!</definedName>
    <definedName name="val_ora_b008" localSheetId="0">#REF!</definedName>
    <definedName name="val_ora_b009" localSheetId="1">#REF!</definedName>
    <definedName name="val_ora_b009" localSheetId="0">#REF!</definedName>
    <definedName name="val_ora_c001" localSheetId="1">#REF!</definedName>
    <definedName name="val_ora_c001" localSheetId="0">#REF!</definedName>
    <definedName name="val_ora_c002" localSheetId="1">#REF!</definedName>
    <definedName name="val_ora_c002" localSheetId="0">#REF!</definedName>
    <definedName name="val_ora_c003" localSheetId="1">#REF!</definedName>
    <definedName name="val_ora_c003" localSheetId="0">#REF!</definedName>
    <definedName name="val_ora_c004" localSheetId="1">#REF!</definedName>
    <definedName name="val_ora_c004" localSheetId="0">#REF!</definedName>
    <definedName name="val_ora_c005" localSheetId="1">#REF!</definedName>
    <definedName name="val_ora_c005" localSheetId="0">#REF!</definedName>
    <definedName name="val_ora_c007" localSheetId="1">#REF!</definedName>
    <definedName name="val_ora_c007" localSheetId="0">#REF!</definedName>
    <definedName name="val_ora_c008" localSheetId="1">#REF!</definedName>
    <definedName name="val_ora_c008" localSheetId="0">#REF!</definedName>
    <definedName name="val_ora_d0101" localSheetId="1">#REF!</definedName>
    <definedName name="val_ora_d0101" localSheetId="0">#REF!</definedName>
    <definedName name="val_ora_d0102" localSheetId="1">#REF!</definedName>
    <definedName name="val_ora_d0102" localSheetId="0">#REF!</definedName>
    <definedName name="val_ora_d0105" localSheetId="1">#REF!</definedName>
    <definedName name="val_ora_d0105" localSheetId="0">#REF!</definedName>
    <definedName name="val_ora_d0201" localSheetId="1">#REF!</definedName>
    <definedName name="val_ora_d0201" localSheetId="0">#REF!</definedName>
    <definedName name="val_ora_e01" localSheetId="1">#REF!</definedName>
    <definedName name="val_ora_e01" localSheetId="0">#REF!</definedName>
    <definedName name="val_ora_e0102" localSheetId="1">#REF!</definedName>
    <definedName name="val_ora_e0102" localSheetId="0">#REF!</definedName>
    <definedName name="val_ora_e0103" localSheetId="1">#REF!</definedName>
    <definedName name="val_ora_e0103" localSheetId="0">#REF!</definedName>
    <definedName name="val_ora_e04" localSheetId="1">#REF!</definedName>
    <definedName name="val_ora_e04" localSheetId="0">#REF!</definedName>
    <definedName name="val_ora_e05" localSheetId="1">#REF!</definedName>
    <definedName name="val_ora_e05" localSheetId="0">#REF!</definedName>
    <definedName name="val_ora_g0201" localSheetId="1">#REF!</definedName>
    <definedName name="val_ora_g0201" localSheetId="0">#REF!</definedName>
    <definedName name="val_tot_ap_reg" localSheetId="1">#REF!</definedName>
    <definedName name="val_tot_ap_reg" localSheetId="0">#REF!</definedName>
    <definedName name="val_tot_ap_reg1" localSheetId="1">#REF!</definedName>
    <definedName name="val_tot_ap_reg1" localSheetId="0">#REF!</definedName>
    <definedName name="val_tot_ca_reg" localSheetId="1">#REF!</definedName>
    <definedName name="val_tot_ca_reg" localSheetId="0">#REF!</definedName>
    <definedName name="val_tot_car_reg" localSheetId="1">#REF!</definedName>
    <definedName name="val_tot_car_reg" localSheetId="0">#REF!</definedName>
    <definedName name="val_tot_cep_reg" localSheetId="1">#REF!</definedName>
    <definedName name="val_tot_cep_reg" localSheetId="0">#REF!</definedName>
    <definedName name="val_tot_cup_reg" localSheetId="1">#REF!</definedName>
    <definedName name="val_tot_cup_reg" localSheetId="0">#REF!</definedName>
    <definedName name="val_tot_ec_reg" localSheetId="1">#REF!</definedName>
    <definedName name="val_tot_ec_reg" localSheetId="0">#REF!</definedName>
    <definedName name="val_tot_em_reg" localSheetId="1">#REF!</definedName>
    <definedName name="val_tot_em_reg" localSheetId="0">#REF!</definedName>
    <definedName name="val_tot_gc_reg" localSheetId="1">#REF!</definedName>
    <definedName name="val_tot_gc_reg" localSheetId="0">#REF!</definedName>
    <definedName name="val_tot_ge_reg" localSheetId="1">#REF!</definedName>
    <definedName name="val_tot_ge_reg" localSheetId="0">#REF!</definedName>
    <definedName name="val_tot_ge_term" localSheetId="1">#REF!</definedName>
    <definedName name="val_tot_ge_term" localSheetId="0">#REF!</definedName>
    <definedName name="val_tot_pa_reg" localSheetId="1">#REF!</definedName>
    <definedName name="val_tot_pa_reg" localSheetId="0">#REF!</definedName>
    <definedName name="val_tot_pi_reg" localSheetId="1">#REF!</definedName>
    <definedName name="val_tot_pi_reg" localSheetId="0">#REF!</definedName>
    <definedName name="val_tot_ps_reg" localSheetId="1">#REF!</definedName>
    <definedName name="val_tot_ps_reg" localSheetId="0">#REF!</definedName>
    <definedName name="val_tot_ps_reg_var" localSheetId="1">#REF!</definedName>
    <definedName name="val_tot_ps_reg_var" localSheetId="0">#REF!</definedName>
    <definedName name="verifica" localSheetId="1">#REF!</definedName>
    <definedName name="verifica" localSheetId="0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7" i="3" l="1"/>
  <c r="D117" i="3"/>
  <c r="F117" i="3" s="1"/>
  <c r="E116" i="3"/>
  <c r="D116" i="3"/>
  <c r="E115" i="3"/>
  <c r="D115" i="3"/>
  <c r="E114" i="3"/>
  <c r="D114" i="3"/>
  <c r="E113" i="3"/>
  <c r="D113" i="3"/>
  <c r="F113" i="3" s="1"/>
  <c r="G113" i="3" s="1"/>
  <c r="F112" i="3"/>
  <c r="G112" i="3" s="1"/>
  <c r="E112" i="3"/>
  <c r="D112" i="3"/>
  <c r="E105" i="3"/>
  <c r="D105" i="3"/>
  <c r="E104" i="3"/>
  <c r="D104" i="3"/>
  <c r="E102" i="3"/>
  <c r="D102" i="3"/>
  <c r="E101" i="3"/>
  <c r="D101" i="3"/>
  <c r="F99" i="3"/>
  <c r="F98" i="3"/>
  <c r="E96" i="3"/>
  <c r="D96" i="3"/>
  <c r="E95" i="3"/>
  <c r="D95" i="3"/>
  <c r="D97" i="3" s="1"/>
  <c r="F94" i="3"/>
  <c r="F93" i="3"/>
  <c r="E91" i="3"/>
  <c r="D91" i="3"/>
  <c r="E90" i="3"/>
  <c r="D90" i="3"/>
  <c r="F89" i="3"/>
  <c r="F88" i="3"/>
  <c r="E84" i="3"/>
  <c r="D84" i="3"/>
  <c r="E83" i="3"/>
  <c r="D83" i="3"/>
  <c r="E82" i="3"/>
  <c r="D82" i="3"/>
  <c r="E81" i="3"/>
  <c r="D81" i="3"/>
  <c r="E79" i="3"/>
  <c r="D79" i="3"/>
  <c r="E78" i="3"/>
  <c r="D78" i="3"/>
  <c r="E76" i="3"/>
  <c r="D76" i="3"/>
  <c r="E75" i="3"/>
  <c r="D75" i="3"/>
  <c r="E74" i="3"/>
  <c r="D74" i="3"/>
  <c r="E73" i="3"/>
  <c r="D73" i="3"/>
  <c r="E71" i="3"/>
  <c r="D71" i="3"/>
  <c r="E70" i="3"/>
  <c r="D70" i="3"/>
  <c r="E69" i="3"/>
  <c r="D69" i="3"/>
  <c r="E68" i="3"/>
  <c r="D68" i="3"/>
  <c r="E67" i="3"/>
  <c r="D67" i="3"/>
  <c r="E66" i="3"/>
  <c r="D66" i="3"/>
  <c r="E64" i="3"/>
  <c r="D64" i="3"/>
  <c r="E63" i="3"/>
  <c r="D63" i="3"/>
  <c r="E62" i="3"/>
  <c r="D62" i="3"/>
  <c r="E61" i="3"/>
  <c r="D61" i="3"/>
  <c r="E60" i="3"/>
  <c r="D60" i="3"/>
  <c r="E58" i="3"/>
  <c r="D58" i="3"/>
  <c r="E57" i="3"/>
  <c r="D57" i="3"/>
  <c r="E56" i="3"/>
  <c r="D56" i="3"/>
  <c r="E55" i="3"/>
  <c r="D55" i="3"/>
  <c r="E54" i="3"/>
  <c r="D54" i="3"/>
  <c r="E53" i="3"/>
  <c r="D53" i="3"/>
  <c r="E52" i="3"/>
  <c r="D52" i="3"/>
  <c r="E51" i="3"/>
  <c r="D51" i="3"/>
  <c r="E50" i="3"/>
  <c r="D50" i="3"/>
  <c r="E49" i="3"/>
  <c r="D49" i="3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0" i="3"/>
  <c r="D40" i="3"/>
  <c r="E39" i="3"/>
  <c r="D39" i="3"/>
  <c r="E34" i="3"/>
  <c r="D34" i="3"/>
  <c r="E33" i="3"/>
  <c r="D33" i="3"/>
  <c r="F33" i="3" s="1"/>
  <c r="E32" i="3"/>
  <c r="D32" i="3"/>
  <c r="E31" i="3"/>
  <c r="D31" i="3"/>
  <c r="E30" i="3"/>
  <c r="D30" i="3"/>
  <c r="E29" i="3"/>
  <c r="D29" i="3"/>
  <c r="F29" i="3" s="1"/>
  <c r="G29" i="3" s="1"/>
  <c r="E28" i="3"/>
  <c r="D28" i="3"/>
  <c r="E27" i="3"/>
  <c r="D27" i="3"/>
  <c r="E25" i="3"/>
  <c r="D25" i="3"/>
  <c r="E24" i="3"/>
  <c r="D24" i="3"/>
  <c r="E23" i="3"/>
  <c r="D23" i="3"/>
  <c r="E22" i="3"/>
  <c r="D22" i="3"/>
  <c r="E21" i="3"/>
  <c r="D21" i="3"/>
  <c r="E20" i="3"/>
  <c r="D20" i="3"/>
  <c r="F20" i="3" s="1"/>
  <c r="G20" i="3" s="1"/>
  <c r="E19" i="3"/>
  <c r="D19" i="3"/>
  <c r="E17" i="3"/>
  <c r="D17" i="3"/>
  <c r="E16" i="3"/>
  <c r="D16" i="3"/>
  <c r="E15" i="3"/>
  <c r="D15" i="3"/>
  <c r="E14" i="3"/>
  <c r="D14" i="3"/>
  <c r="E13" i="3"/>
  <c r="D13" i="3"/>
  <c r="E12" i="3"/>
  <c r="D12" i="3"/>
  <c r="E10" i="3"/>
  <c r="D10" i="3"/>
  <c r="J171" i="1"/>
  <c r="I171" i="1"/>
  <c r="J170" i="1"/>
  <c r="L170" i="1" s="1"/>
  <c r="I170" i="1"/>
  <c r="K170" i="1" s="1"/>
  <c r="J169" i="1"/>
  <c r="L169" i="1" s="1"/>
  <c r="I169" i="1"/>
  <c r="J168" i="1"/>
  <c r="L168" i="1" s="1"/>
  <c r="I168" i="1"/>
  <c r="K168" i="1" s="1"/>
  <c r="L167" i="1"/>
  <c r="K167" i="1"/>
  <c r="L165" i="1"/>
  <c r="K165" i="1"/>
  <c r="J163" i="1"/>
  <c r="I163" i="1"/>
  <c r="J162" i="1"/>
  <c r="I162" i="1"/>
  <c r="L161" i="1"/>
  <c r="K161" i="1"/>
  <c r="J159" i="1"/>
  <c r="I159" i="1"/>
  <c r="K159" i="1" s="1"/>
  <c r="L159" i="1" s="1"/>
  <c r="H159" i="1"/>
  <c r="G159" i="1"/>
  <c r="J158" i="1"/>
  <c r="I158" i="1"/>
  <c r="H158" i="1"/>
  <c r="G158" i="1"/>
  <c r="J157" i="1"/>
  <c r="K157" i="1" s="1"/>
  <c r="I157" i="1"/>
  <c r="H157" i="1"/>
  <c r="G157" i="1"/>
  <c r="J156" i="1"/>
  <c r="I156" i="1"/>
  <c r="H156" i="1"/>
  <c r="G156" i="1"/>
  <c r="L155" i="1"/>
  <c r="J155" i="1"/>
  <c r="I155" i="1"/>
  <c r="K155" i="1" s="1"/>
  <c r="H155" i="1"/>
  <c r="G155" i="1"/>
  <c r="J154" i="1"/>
  <c r="I154" i="1"/>
  <c r="H154" i="1"/>
  <c r="G154" i="1"/>
  <c r="J153" i="1"/>
  <c r="L153" i="1" s="1"/>
  <c r="I153" i="1"/>
  <c r="H153" i="1"/>
  <c r="G153" i="1"/>
  <c r="J152" i="1"/>
  <c r="I152" i="1"/>
  <c r="H152" i="1"/>
  <c r="G152" i="1"/>
  <c r="L151" i="1"/>
  <c r="J151" i="1"/>
  <c r="I151" i="1"/>
  <c r="K151" i="1" s="1"/>
  <c r="H151" i="1"/>
  <c r="G151" i="1"/>
  <c r="J150" i="1"/>
  <c r="I150" i="1"/>
  <c r="H150" i="1"/>
  <c r="G150" i="1"/>
  <c r="J149" i="1"/>
  <c r="L149" i="1" s="1"/>
  <c r="I149" i="1"/>
  <c r="H149" i="1"/>
  <c r="G149" i="1"/>
  <c r="J148" i="1"/>
  <c r="L148" i="1" s="1"/>
  <c r="I148" i="1"/>
  <c r="H148" i="1"/>
  <c r="G148" i="1"/>
  <c r="J147" i="1"/>
  <c r="I147" i="1"/>
  <c r="K147" i="1" s="1"/>
  <c r="L147" i="1" s="1"/>
  <c r="H147" i="1"/>
  <c r="H146" i="1" s="1"/>
  <c r="G147" i="1"/>
  <c r="J145" i="1"/>
  <c r="I145" i="1"/>
  <c r="H145" i="1"/>
  <c r="G145" i="1"/>
  <c r="J144" i="1"/>
  <c r="I144" i="1"/>
  <c r="H144" i="1"/>
  <c r="G144" i="1"/>
  <c r="J143" i="1"/>
  <c r="I143" i="1"/>
  <c r="K143" i="1" s="1"/>
  <c r="L143" i="1" s="1"/>
  <c r="H143" i="1"/>
  <c r="G143" i="1"/>
  <c r="J142" i="1"/>
  <c r="I142" i="1"/>
  <c r="H142" i="1"/>
  <c r="G142" i="1"/>
  <c r="L141" i="1"/>
  <c r="K141" i="1"/>
  <c r="L140" i="1"/>
  <c r="K140" i="1"/>
  <c r="J138" i="1"/>
  <c r="L138" i="1" s="1"/>
  <c r="I138" i="1"/>
  <c r="J137" i="1"/>
  <c r="J139" i="1" s="1"/>
  <c r="I137" i="1"/>
  <c r="I139" i="1" s="1"/>
  <c r="L136" i="1"/>
  <c r="K136" i="1"/>
  <c r="J134" i="1"/>
  <c r="I134" i="1"/>
  <c r="J133" i="1"/>
  <c r="I133" i="1"/>
  <c r="K133" i="1" s="1"/>
  <c r="J132" i="1"/>
  <c r="L132" i="1" s="1"/>
  <c r="I132" i="1"/>
  <c r="J131" i="1"/>
  <c r="I131" i="1"/>
  <c r="J130" i="1"/>
  <c r="L130" i="1" s="1"/>
  <c r="I130" i="1"/>
  <c r="L129" i="1"/>
  <c r="K129" i="1"/>
  <c r="J127" i="1"/>
  <c r="I127" i="1"/>
  <c r="K127" i="1" s="1"/>
  <c r="L127" i="1" s="1"/>
  <c r="L126" i="1"/>
  <c r="J126" i="1"/>
  <c r="I126" i="1"/>
  <c r="K126" i="1" s="1"/>
  <c r="L125" i="1"/>
  <c r="J125" i="1"/>
  <c r="I125" i="1"/>
  <c r="K125" i="1" s="1"/>
  <c r="J124" i="1"/>
  <c r="K124" i="1" s="1"/>
  <c r="L124" i="1" s="1"/>
  <c r="I124" i="1"/>
  <c r="J123" i="1"/>
  <c r="I123" i="1"/>
  <c r="J122" i="1"/>
  <c r="K122" i="1" s="1"/>
  <c r="L122" i="1" s="1"/>
  <c r="I122" i="1"/>
  <c r="J121" i="1"/>
  <c r="K121" i="1" s="1"/>
  <c r="L121" i="1" s="1"/>
  <c r="I121" i="1"/>
  <c r="J120" i="1"/>
  <c r="I120" i="1"/>
  <c r="J119" i="1"/>
  <c r="I119" i="1"/>
  <c r="K119" i="1" s="1"/>
  <c r="L119" i="1" s="1"/>
  <c r="J118" i="1"/>
  <c r="J116" i="1" s="1"/>
  <c r="I118" i="1"/>
  <c r="J117" i="1"/>
  <c r="I117" i="1"/>
  <c r="I116" i="1" s="1"/>
  <c r="K116" i="1" s="1"/>
  <c r="J115" i="1"/>
  <c r="I115" i="1"/>
  <c r="K115" i="1" s="1"/>
  <c r="J113" i="1"/>
  <c r="I113" i="1"/>
  <c r="J101" i="1"/>
  <c r="I101" i="1"/>
  <c r="J100" i="1"/>
  <c r="I100" i="1"/>
  <c r="K100" i="1" s="1"/>
  <c r="J99" i="1"/>
  <c r="L99" i="1" s="1"/>
  <c r="I99" i="1"/>
  <c r="J98" i="1"/>
  <c r="I98" i="1"/>
  <c r="J93" i="1"/>
  <c r="I93" i="1"/>
  <c r="J92" i="1"/>
  <c r="I92" i="1"/>
  <c r="I94" i="1" s="1"/>
  <c r="L91" i="1"/>
  <c r="K91" i="1"/>
  <c r="J89" i="1"/>
  <c r="I89" i="1"/>
  <c r="J88" i="1"/>
  <c r="L88" i="1" s="1"/>
  <c r="I88" i="1"/>
  <c r="J87" i="1"/>
  <c r="I87" i="1"/>
  <c r="K87" i="1" s="1"/>
  <c r="J86" i="1"/>
  <c r="I86" i="1"/>
  <c r="J84" i="1"/>
  <c r="L84" i="1" s="1"/>
  <c r="I84" i="1"/>
  <c r="J83" i="1"/>
  <c r="L83" i="1" s="1"/>
  <c r="I83" i="1"/>
  <c r="K83" i="1" s="1"/>
  <c r="J82" i="1"/>
  <c r="L82" i="1" s="1"/>
  <c r="J81" i="1"/>
  <c r="I81" i="1"/>
  <c r="H81" i="1"/>
  <c r="G81" i="1"/>
  <c r="J80" i="1"/>
  <c r="I80" i="1"/>
  <c r="K80" i="1" s="1"/>
  <c r="L80" i="1" s="1"/>
  <c r="H80" i="1"/>
  <c r="G80" i="1"/>
  <c r="J79" i="1"/>
  <c r="L79" i="1" s="1"/>
  <c r="I79" i="1"/>
  <c r="H79" i="1"/>
  <c r="G79" i="1"/>
  <c r="J78" i="1"/>
  <c r="I78" i="1"/>
  <c r="I76" i="1" s="1"/>
  <c r="H78" i="1"/>
  <c r="G78" i="1"/>
  <c r="J77" i="1"/>
  <c r="I77" i="1"/>
  <c r="H77" i="1"/>
  <c r="G77" i="1"/>
  <c r="H76" i="1"/>
  <c r="G76" i="1"/>
  <c r="J75" i="1"/>
  <c r="I75" i="1"/>
  <c r="H75" i="1"/>
  <c r="G75" i="1"/>
  <c r="J70" i="1"/>
  <c r="L70" i="1" s="1"/>
  <c r="I70" i="1"/>
  <c r="H70" i="1"/>
  <c r="G70" i="1"/>
  <c r="L69" i="1"/>
  <c r="J69" i="1"/>
  <c r="I69" i="1"/>
  <c r="K69" i="1" s="1"/>
  <c r="H69" i="1"/>
  <c r="G69" i="1"/>
  <c r="J68" i="1"/>
  <c r="L68" i="1" s="1"/>
  <c r="I68" i="1"/>
  <c r="K68" i="1" s="1"/>
  <c r="H68" i="1"/>
  <c r="G68" i="1"/>
  <c r="J67" i="1"/>
  <c r="I67" i="1"/>
  <c r="K67" i="1" s="1"/>
  <c r="H67" i="1"/>
  <c r="G67" i="1"/>
  <c r="H66" i="1"/>
  <c r="G66" i="1"/>
  <c r="J65" i="1"/>
  <c r="I65" i="1"/>
  <c r="H65" i="1"/>
  <c r="G65" i="1"/>
  <c r="J64" i="1"/>
  <c r="I64" i="1"/>
  <c r="H64" i="1"/>
  <c r="G64" i="1"/>
  <c r="J63" i="1"/>
  <c r="L63" i="1" s="1"/>
  <c r="I63" i="1"/>
  <c r="H63" i="1"/>
  <c r="G63" i="1"/>
  <c r="J62" i="1"/>
  <c r="L62" i="1" s="1"/>
  <c r="I62" i="1"/>
  <c r="H62" i="1"/>
  <c r="G62" i="1"/>
  <c r="J61" i="1"/>
  <c r="J60" i="1" s="1"/>
  <c r="J59" i="1" s="1"/>
  <c r="I61" i="1"/>
  <c r="I60" i="1" s="1"/>
  <c r="I59" i="1" s="1"/>
  <c r="H61" i="1"/>
  <c r="G61" i="1"/>
  <c r="H60" i="1"/>
  <c r="G60" i="1"/>
  <c r="H59" i="1"/>
  <c r="G59" i="1"/>
  <c r="H58" i="1"/>
  <c r="G58" i="1"/>
  <c r="J57" i="1"/>
  <c r="I57" i="1"/>
  <c r="H57" i="1"/>
  <c r="G57" i="1"/>
  <c r="J56" i="1"/>
  <c r="L56" i="1" s="1"/>
  <c r="I56" i="1"/>
  <c r="H56" i="1"/>
  <c r="G56" i="1"/>
  <c r="J55" i="1"/>
  <c r="I55" i="1"/>
  <c r="H55" i="1"/>
  <c r="G55" i="1"/>
  <c r="J54" i="1"/>
  <c r="I54" i="1"/>
  <c r="H54" i="1"/>
  <c r="G54" i="1"/>
  <c r="J53" i="1"/>
  <c r="J52" i="1" s="1"/>
  <c r="I53" i="1"/>
  <c r="I52" i="1" s="1"/>
  <c r="H53" i="1"/>
  <c r="G53" i="1"/>
  <c r="H52" i="1"/>
  <c r="G52" i="1"/>
  <c r="J51" i="1"/>
  <c r="I51" i="1"/>
  <c r="H51" i="1"/>
  <c r="G51" i="1"/>
  <c r="J50" i="1"/>
  <c r="I50" i="1"/>
  <c r="H50" i="1"/>
  <c r="G50" i="1"/>
  <c r="J49" i="1"/>
  <c r="J48" i="1" s="1"/>
  <c r="J47" i="1" s="1"/>
  <c r="I49" i="1"/>
  <c r="I48" i="1" s="1"/>
  <c r="I47" i="1" s="1"/>
  <c r="H49" i="1"/>
  <c r="G49" i="1"/>
  <c r="H48" i="1"/>
  <c r="G48" i="1"/>
  <c r="H47" i="1"/>
  <c r="H46" i="1" s="1"/>
  <c r="G47" i="1"/>
  <c r="G46" i="1" s="1"/>
  <c r="L45" i="1"/>
  <c r="K45" i="1"/>
  <c r="J44" i="1"/>
  <c r="L44" i="1" s="1"/>
  <c r="I44" i="1"/>
  <c r="K44" i="1" s="1"/>
  <c r="J43" i="1"/>
  <c r="L43" i="1" s="1"/>
  <c r="I43" i="1"/>
  <c r="K43" i="1" s="1"/>
  <c r="J42" i="1"/>
  <c r="I42" i="1"/>
  <c r="K42" i="1" s="1"/>
  <c r="L42" i="1" s="1"/>
  <c r="J41" i="1"/>
  <c r="J40" i="1" s="1"/>
  <c r="I41" i="1"/>
  <c r="K41" i="1" s="1"/>
  <c r="L41" i="1" s="1"/>
  <c r="J36" i="1"/>
  <c r="I36" i="1"/>
  <c r="K36" i="1" s="1"/>
  <c r="L36" i="1" s="1"/>
  <c r="J35" i="1"/>
  <c r="L35" i="1" s="1"/>
  <c r="I35" i="1"/>
  <c r="K35" i="1" s="1"/>
  <c r="J34" i="1"/>
  <c r="J33" i="1"/>
  <c r="L33" i="1" s="1"/>
  <c r="I33" i="1"/>
  <c r="K33" i="1" s="1"/>
  <c r="J32" i="1"/>
  <c r="L32" i="1" s="1"/>
  <c r="I32" i="1"/>
  <c r="K32" i="1" s="1"/>
  <c r="L31" i="1"/>
  <c r="J31" i="1"/>
  <c r="I31" i="1"/>
  <c r="K31" i="1" s="1"/>
  <c r="J30" i="1"/>
  <c r="J29" i="1" s="1"/>
  <c r="I30" i="1"/>
  <c r="H29" i="1"/>
  <c r="G29" i="1"/>
  <c r="L27" i="1"/>
  <c r="K27" i="1"/>
  <c r="J26" i="1"/>
  <c r="I26" i="1"/>
  <c r="K26" i="1" s="1"/>
  <c r="L26" i="1" s="1"/>
  <c r="J25" i="1"/>
  <c r="I25" i="1"/>
  <c r="K25" i="1" s="1"/>
  <c r="L25" i="1" s="1"/>
  <c r="J24" i="1"/>
  <c r="I24" i="1"/>
  <c r="K24" i="1" s="1"/>
  <c r="L24" i="1" s="1"/>
  <c r="J23" i="1"/>
  <c r="I23" i="1"/>
  <c r="K23" i="1" s="1"/>
  <c r="L23" i="1" s="1"/>
  <c r="J22" i="1"/>
  <c r="I22" i="1"/>
  <c r="K22" i="1" s="1"/>
  <c r="L22" i="1" s="1"/>
  <c r="J21" i="1"/>
  <c r="I21" i="1"/>
  <c r="K21" i="1" s="1"/>
  <c r="L21" i="1" s="1"/>
  <c r="J20" i="1"/>
  <c r="I20" i="1"/>
  <c r="K20" i="1" s="1"/>
  <c r="J19" i="1"/>
  <c r="I19" i="1"/>
  <c r="K19" i="1" s="1"/>
  <c r="J18" i="1"/>
  <c r="I18" i="1"/>
  <c r="K18" i="1" s="1"/>
  <c r="J16" i="1"/>
  <c r="I16" i="1"/>
  <c r="K16" i="1" s="1"/>
  <c r="J15" i="1"/>
  <c r="J14" i="1" s="1"/>
  <c r="I15" i="1"/>
  <c r="J12" i="1"/>
  <c r="I12" i="1"/>
  <c r="K12" i="1" s="1"/>
  <c r="J11" i="1"/>
  <c r="I11" i="1"/>
  <c r="K11" i="1" s="1"/>
  <c r="J10" i="1"/>
  <c r="I10" i="1"/>
  <c r="K10" i="1" s="1"/>
  <c r="J9" i="1"/>
  <c r="L9" i="1" s="1"/>
  <c r="I9" i="1"/>
  <c r="K9" i="1" s="1"/>
  <c r="J8" i="1"/>
  <c r="L8" i="1" s="1"/>
  <c r="I8" i="1"/>
  <c r="F17" i="3" l="1"/>
  <c r="G17" i="3" s="1"/>
  <c r="E65" i="3"/>
  <c r="E80" i="3"/>
  <c r="E97" i="3"/>
  <c r="D11" i="3"/>
  <c r="F19" i="3"/>
  <c r="G19" i="3" s="1"/>
  <c r="F40" i="3"/>
  <c r="G40" i="3" s="1"/>
  <c r="F45" i="3"/>
  <c r="G45" i="3" s="1"/>
  <c r="E26" i="3"/>
  <c r="E38" i="3"/>
  <c r="F114" i="3"/>
  <c r="G114" i="3" s="1"/>
  <c r="E41" i="3"/>
  <c r="F21" i="3"/>
  <c r="F25" i="3"/>
  <c r="G25" i="3" s="1"/>
  <c r="D111" i="3"/>
  <c r="D118" i="3" s="1"/>
  <c r="E111" i="3"/>
  <c r="E118" i="3" s="1"/>
  <c r="E72" i="3"/>
  <c r="E77" i="3"/>
  <c r="E100" i="3"/>
  <c r="F116" i="3"/>
  <c r="G116" i="3" s="1"/>
  <c r="D26" i="3"/>
  <c r="F39" i="3"/>
  <c r="G39" i="3" s="1"/>
  <c r="F49" i="3"/>
  <c r="G49" i="3" s="1"/>
  <c r="F53" i="3"/>
  <c r="G53" i="3" s="1"/>
  <c r="F57" i="3"/>
  <c r="G57" i="3" s="1"/>
  <c r="D92" i="3"/>
  <c r="F24" i="3"/>
  <c r="G24" i="3" s="1"/>
  <c r="F28" i="3"/>
  <c r="G28" i="3" s="1"/>
  <c r="F32" i="3"/>
  <c r="G32" i="3" s="1"/>
  <c r="F44" i="3"/>
  <c r="G44" i="3" s="1"/>
  <c r="F48" i="3"/>
  <c r="G48" i="3" s="1"/>
  <c r="F52" i="3"/>
  <c r="G52" i="3" s="1"/>
  <c r="F56" i="3"/>
  <c r="G56" i="3" s="1"/>
  <c r="F115" i="3"/>
  <c r="F14" i="3"/>
  <c r="F15" i="3"/>
  <c r="G15" i="3" s="1"/>
  <c r="F22" i="3"/>
  <c r="G22" i="3" s="1"/>
  <c r="F30" i="3"/>
  <c r="G30" i="3" s="1"/>
  <c r="F34" i="3"/>
  <c r="G34" i="3" s="1"/>
  <c r="D41" i="3"/>
  <c r="F41" i="3" s="1"/>
  <c r="G41" i="3" s="1"/>
  <c r="F46" i="3"/>
  <c r="G46" i="3" s="1"/>
  <c r="F50" i="3"/>
  <c r="G50" i="3" s="1"/>
  <c r="F54" i="3"/>
  <c r="G54" i="3" s="1"/>
  <c r="E18" i="3"/>
  <c r="F16" i="3"/>
  <c r="F23" i="3"/>
  <c r="G23" i="3" s="1"/>
  <c r="F27" i="3"/>
  <c r="G27" i="3" s="1"/>
  <c r="F31" i="3"/>
  <c r="G31" i="3" s="1"/>
  <c r="F43" i="3"/>
  <c r="G43" i="3" s="1"/>
  <c r="F47" i="3"/>
  <c r="G47" i="3" s="1"/>
  <c r="F51" i="3"/>
  <c r="G51" i="3" s="1"/>
  <c r="F55" i="3"/>
  <c r="G55" i="3" s="1"/>
  <c r="E59" i="3"/>
  <c r="J28" i="1"/>
  <c r="L29" i="1"/>
  <c r="L75" i="1"/>
  <c r="K76" i="1"/>
  <c r="L116" i="1"/>
  <c r="J114" i="1"/>
  <c r="L156" i="1"/>
  <c r="I7" i="1"/>
  <c r="L18" i="1"/>
  <c r="L67" i="1"/>
  <c r="J76" i="1"/>
  <c r="K15" i="1"/>
  <c r="L15" i="1" s="1"/>
  <c r="L19" i="1"/>
  <c r="K30" i="1"/>
  <c r="I82" i="1"/>
  <c r="K82" i="1" s="1"/>
  <c r="K86" i="1"/>
  <c r="K99" i="1"/>
  <c r="I114" i="1"/>
  <c r="K114" i="1" s="1"/>
  <c r="K118" i="1"/>
  <c r="L118" i="1" s="1"/>
  <c r="K132" i="1"/>
  <c r="K144" i="1"/>
  <c r="L144" i="1" s="1"/>
  <c r="G146" i="1"/>
  <c r="K148" i="1"/>
  <c r="K156" i="1"/>
  <c r="K171" i="1"/>
  <c r="L171" i="1" s="1"/>
  <c r="L10" i="1"/>
  <c r="K79" i="1"/>
  <c r="K137" i="1"/>
  <c r="L137" i="1" s="1"/>
  <c r="K153" i="1"/>
  <c r="L20" i="1"/>
  <c r="K75" i="1"/>
  <c r="I40" i="1"/>
  <c r="K40" i="1" s="1"/>
  <c r="L40" i="1" s="1"/>
  <c r="I66" i="1"/>
  <c r="I58" i="1" s="1"/>
  <c r="I46" i="1" s="1"/>
  <c r="I90" i="1" s="1"/>
  <c r="J94" i="1"/>
  <c r="K94" i="1" s="1"/>
  <c r="L94" i="1" s="1"/>
  <c r="L100" i="1"/>
  <c r="L115" i="1"/>
  <c r="K123" i="1"/>
  <c r="L123" i="1" s="1"/>
  <c r="L133" i="1"/>
  <c r="L86" i="1"/>
  <c r="L30" i="1"/>
  <c r="L11" i="1"/>
  <c r="I17" i="1"/>
  <c r="I34" i="1"/>
  <c r="K34" i="1" s="1"/>
  <c r="L34" i="1" s="1"/>
  <c r="K78" i="1"/>
  <c r="L78" i="1" s="1"/>
  <c r="K84" i="1"/>
  <c r="K88" i="1"/>
  <c r="K101" i="1"/>
  <c r="L101" i="1" s="1"/>
  <c r="K120" i="1"/>
  <c r="L120" i="1" s="1"/>
  <c r="K130" i="1"/>
  <c r="K134" i="1"/>
  <c r="L134" i="1" s="1"/>
  <c r="K152" i="1"/>
  <c r="L152" i="1" s="1"/>
  <c r="K169" i="1"/>
  <c r="I29" i="1"/>
  <c r="L12" i="1"/>
  <c r="K77" i="1"/>
  <c r="L77" i="1" s="1"/>
  <c r="K81" i="1"/>
  <c r="L81" i="1" s="1"/>
  <c r="I85" i="1"/>
  <c r="K89" i="1"/>
  <c r="I102" i="1"/>
  <c r="I128" i="1"/>
  <c r="K117" i="1"/>
  <c r="L117" i="1" s="1"/>
  <c r="K131" i="1"/>
  <c r="K138" i="1"/>
  <c r="K145" i="1"/>
  <c r="L145" i="1" s="1"/>
  <c r="K149" i="1"/>
  <c r="L157" i="1"/>
  <c r="J85" i="1"/>
  <c r="J102" i="1"/>
  <c r="K102" i="1" s="1"/>
  <c r="L102" i="1" s="1"/>
  <c r="J128" i="1"/>
  <c r="L131" i="1"/>
  <c r="F97" i="3"/>
  <c r="F13" i="3"/>
  <c r="F91" i="3"/>
  <c r="G91" i="3" s="1"/>
  <c r="F96" i="3"/>
  <c r="F101" i="3"/>
  <c r="G101" i="3" s="1"/>
  <c r="F102" i="3"/>
  <c r="G102" i="3" s="1"/>
  <c r="F104" i="3"/>
  <c r="G104" i="3" s="1"/>
  <c r="F105" i="3"/>
  <c r="G105" i="3" s="1"/>
  <c r="F12" i="3"/>
  <c r="G12" i="3" s="1"/>
  <c r="D59" i="3"/>
  <c r="D65" i="3"/>
  <c r="D72" i="3"/>
  <c r="D38" i="3"/>
  <c r="F60" i="3"/>
  <c r="G60" i="3" s="1"/>
  <c r="F61" i="3"/>
  <c r="G61" i="3" s="1"/>
  <c r="F62" i="3"/>
  <c r="G62" i="3" s="1"/>
  <c r="F63" i="3"/>
  <c r="G63" i="3" s="1"/>
  <c r="F64" i="3"/>
  <c r="G64" i="3" s="1"/>
  <c r="F66" i="3"/>
  <c r="G66" i="3" s="1"/>
  <c r="F67" i="3"/>
  <c r="G67" i="3" s="1"/>
  <c r="F68" i="3"/>
  <c r="G68" i="3" s="1"/>
  <c r="F69" i="3"/>
  <c r="G69" i="3" s="1"/>
  <c r="F70" i="3"/>
  <c r="G70" i="3" s="1"/>
  <c r="F71" i="3"/>
  <c r="G71" i="3" s="1"/>
  <c r="F73" i="3"/>
  <c r="G73" i="3" s="1"/>
  <c r="F74" i="3"/>
  <c r="G74" i="3" s="1"/>
  <c r="F75" i="3"/>
  <c r="G75" i="3" s="1"/>
  <c r="F76" i="3"/>
  <c r="G76" i="3" s="1"/>
  <c r="F78" i="3"/>
  <c r="G78" i="3" s="1"/>
  <c r="F79" i="3"/>
  <c r="G79" i="3" s="1"/>
  <c r="F81" i="3"/>
  <c r="G81" i="3" s="1"/>
  <c r="F82" i="3"/>
  <c r="G82" i="3" s="1"/>
  <c r="F83" i="3"/>
  <c r="G83" i="3" s="1"/>
  <c r="F84" i="3"/>
  <c r="G84" i="3" s="1"/>
  <c r="F95" i="3"/>
  <c r="E11" i="3"/>
  <c r="D77" i="3"/>
  <c r="F90" i="3"/>
  <c r="G90" i="3" s="1"/>
  <c r="D18" i="3"/>
  <c r="F42" i="3"/>
  <c r="G42" i="3" s="1"/>
  <c r="F58" i="3"/>
  <c r="E92" i="3"/>
  <c r="D100" i="3"/>
  <c r="D103" i="3"/>
  <c r="F10" i="3"/>
  <c r="G10" i="3" s="1"/>
  <c r="D80" i="3"/>
  <c r="E103" i="3"/>
  <c r="E106" i="3" s="1"/>
  <c r="L16" i="1"/>
  <c r="K7" i="1"/>
  <c r="L89" i="1"/>
  <c r="K128" i="1"/>
  <c r="L128" i="1" s="1"/>
  <c r="J175" i="1"/>
  <c r="L65" i="1"/>
  <c r="K139" i="1"/>
  <c r="L139" i="1" s="1"/>
  <c r="L87" i="1"/>
  <c r="K92" i="1"/>
  <c r="L92" i="1" s="1"/>
  <c r="K93" i="1"/>
  <c r="L93" i="1" s="1"/>
  <c r="K98" i="1"/>
  <c r="K113" i="1"/>
  <c r="L113" i="1" s="1"/>
  <c r="I146" i="1"/>
  <c r="I160" i="1" s="1"/>
  <c r="I164" i="1"/>
  <c r="J66" i="1"/>
  <c r="K66" i="1" s="1"/>
  <c r="L98" i="1"/>
  <c r="J146" i="1"/>
  <c r="J164" i="1"/>
  <c r="K47" i="1"/>
  <c r="L47" i="1" s="1"/>
  <c r="K48" i="1"/>
  <c r="K49" i="1"/>
  <c r="K50" i="1"/>
  <c r="K51" i="1"/>
  <c r="L51" i="1" s="1"/>
  <c r="K52" i="1"/>
  <c r="K53" i="1"/>
  <c r="K54" i="1"/>
  <c r="K55" i="1"/>
  <c r="L55" i="1" s="1"/>
  <c r="K56" i="1"/>
  <c r="K57" i="1"/>
  <c r="L57" i="1" s="1"/>
  <c r="K59" i="1"/>
  <c r="L59" i="1" s="1"/>
  <c r="K60" i="1"/>
  <c r="L60" i="1" s="1"/>
  <c r="K61" i="1"/>
  <c r="L61" i="1" s="1"/>
  <c r="K62" i="1"/>
  <c r="K63" i="1"/>
  <c r="K64" i="1"/>
  <c r="L64" i="1" s="1"/>
  <c r="K65" i="1"/>
  <c r="K142" i="1"/>
  <c r="K150" i="1"/>
  <c r="L150" i="1" s="1"/>
  <c r="K154" i="1"/>
  <c r="L154" i="1" s="1"/>
  <c r="K158" i="1"/>
  <c r="L158" i="1" s="1"/>
  <c r="K162" i="1"/>
  <c r="K163" i="1"/>
  <c r="L163" i="1" s="1"/>
  <c r="J17" i="1"/>
  <c r="L48" i="1"/>
  <c r="L49" i="1"/>
  <c r="L50" i="1"/>
  <c r="L52" i="1"/>
  <c r="L53" i="1"/>
  <c r="L54" i="1"/>
  <c r="L142" i="1"/>
  <c r="J160" i="1"/>
  <c r="L162" i="1"/>
  <c r="I14" i="1"/>
  <c r="K8" i="1"/>
  <c r="I135" i="1"/>
  <c r="I172" i="1"/>
  <c r="J7" i="1"/>
  <c r="J135" i="1"/>
  <c r="J172" i="1"/>
  <c r="K70" i="1"/>
  <c r="F92" i="3" l="1"/>
  <c r="G92" i="3" s="1"/>
  <c r="F118" i="3"/>
  <c r="G118" i="3" s="1"/>
  <c r="F26" i="3"/>
  <c r="G26" i="3" s="1"/>
  <c r="D9" i="3"/>
  <c r="E85" i="3"/>
  <c r="F111" i="3"/>
  <c r="G111" i="3" s="1"/>
  <c r="L28" i="1"/>
  <c r="J166" i="1"/>
  <c r="L76" i="1"/>
  <c r="K29" i="1"/>
  <c r="I28" i="1"/>
  <c r="K28" i="1" s="1"/>
  <c r="L85" i="1"/>
  <c r="K85" i="1"/>
  <c r="L114" i="1"/>
  <c r="D35" i="3"/>
  <c r="F80" i="3"/>
  <c r="G80" i="3" s="1"/>
  <c r="F18" i="3"/>
  <c r="G18" i="3" s="1"/>
  <c r="F59" i="3"/>
  <c r="G59" i="3" s="1"/>
  <c r="F77" i="3"/>
  <c r="G77" i="3" s="1"/>
  <c r="F100" i="3"/>
  <c r="G100" i="3" s="1"/>
  <c r="D106" i="3"/>
  <c r="F72" i="3"/>
  <c r="G72" i="3" s="1"/>
  <c r="F103" i="3"/>
  <c r="G103" i="3" s="1"/>
  <c r="D85" i="3"/>
  <c r="F38" i="3"/>
  <c r="G38" i="3" s="1"/>
  <c r="E9" i="3"/>
  <c r="F65" i="3"/>
  <c r="G65" i="3" s="1"/>
  <c r="F11" i="3"/>
  <c r="G11" i="3" s="1"/>
  <c r="K160" i="1"/>
  <c r="L160" i="1" s="1"/>
  <c r="I166" i="1"/>
  <c r="J13" i="1"/>
  <c r="K164" i="1"/>
  <c r="K172" i="1"/>
  <c r="L172" i="1" s="1"/>
  <c r="K135" i="1"/>
  <c r="L135" i="1" s="1"/>
  <c r="L66" i="1"/>
  <c r="J58" i="1"/>
  <c r="K14" i="1"/>
  <c r="L14" i="1" s="1"/>
  <c r="I13" i="1"/>
  <c r="L7" i="1"/>
  <c r="J37" i="1"/>
  <c r="K17" i="1"/>
  <c r="L17" i="1" s="1"/>
  <c r="L164" i="1"/>
  <c r="K146" i="1"/>
  <c r="L146" i="1" s="1"/>
  <c r="I175" i="1"/>
  <c r="F9" i="3" l="1"/>
  <c r="G9" i="3" s="1"/>
  <c r="F106" i="3"/>
  <c r="G106" i="3" s="1"/>
  <c r="E35" i="3"/>
  <c r="F35" i="3" s="1"/>
  <c r="G35" i="3" s="1"/>
  <c r="F85" i="3"/>
  <c r="G85" i="3" s="1"/>
  <c r="D87" i="3"/>
  <c r="K13" i="1"/>
  <c r="L13" i="1" s="1"/>
  <c r="I37" i="1"/>
  <c r="K166" i="1"/>
  <c r="L166" i="1" s="1"/>
  <c r="J46" i="1"/>
  <c r="K58" i="1"/>
  <c r="L58" i="1" s="1"/>
  <c r="D108" i="3" l="1"/>
  <c r="E87" i="3"/>
  <c r="K37" i="1"/>
  <c r="L37" i="1" s="1"/>
  <c r="I96" i="1"/>
  <c r="K46" i="1"/>
  <c r="L46" i="1" s="1"/>
  <c r="J90" i="1"/>
  <c r="E108" i="3" l="1"/>
  <c r="F108" i="3" s="1"/>
  <c r="G108" i="3" s="1"/>
  <c r="D120" i="3"/>
  <c r="F87" i="3"/>
  <c r="G87" i="3" s="1"/>
  <c r="K90" i="1"/>
  <c r="L90" i="1" s="1"/>
  <c r="J96" i="1"/>
  <c r="I174" i="1"/>
  <c r="K96" i="1"/>
  <c r="E120" i="3" l="1"/>
  <c r="J174" i="1"/>
  <c r="L96" i="1"/>
  <c r="F120" i="3" l="1"/>
  <c r="G120" i="3" s="1"/>
</calcChain>
</file>

<file path=xl/sharedStrings.xml><?xml version="1.0" encoding="utf-8"?>
<sst xmlns="http://schemas.openxmlformats.org/spreadsheetml/2006/main" count="440" uniqueCount="297">
  <si>
    <t>STATO PATRIMONIALE
Attivo</t>
  </si>
  <si>
    <t>Importi: Unità di Euro</t>
  </si>
  <si>
    <t>SCHEMA DI BILANCIO
Decreto interministeriale 20 marzo 2013</t>
  </si>
  <si>
    <t>Anno 2021</t>
  </si>
  <si>
    <t>Anno 2020</t>
  </si>
  <si>
    <t>VARIAZIONE 2021/2020</t>
  </si>
  <si>
    <t xml:space="preserve">Importo </t>
  </si>
  <si>
    <t>%</t>
  </si>
  <si>
    <t>A)</t>
  </si>
  <si>
    <t>IMMOBILIZZAZIONI</t>
  </si>
  <si>
    <t>I</t>
  </si>
  <si>
    <t>Immobilizzazioni immateriali</t>
  </si>
  <si>
    <t>1)</t>
  </si>
  <si>
    <t>Costi d'impianto e di ampliamento</t>
  </si>
  <si>
    <t>2)</t>
  </si>
  <si>
    <t>Costi di ricerca, sviluppo</t>
  </si>
  <si>
    <t>3)</t>
  </si>
  <si>
    <t>Diritti di brevetto e di utilizzazione delle opere dell'ingegno</t>
  </si>
  <si>
    <t>4)</t>
  </si>
  <si>
    <t>Immobilizzazioni immateriali in corso e acconti</t>
  </si>
  <si>
    <t>5)</t>
  </si>
  <si>
    <t>Altre immobilizzazioni immateriali</t>
  </si>
  <si>
    <t>II</t>
  </si>
  <si>
    <t>Immobilizzazioni materiali</t>
  </si>
  <si>
    <t>Terreni</t>
  </si>
  <si>
    <t>a)</t>
  </si>
  <si>
    <t>Terreni disponibili</t>
  </si>
  <si>
    <t>b)</t>
  </si>
  <si>
    <t>Terreni indisponibili</t>
  </si>
  <si>
    <t>Fabbricati</t>
  </si>
  <si>
    <t>Fabbricati non strumentali (disponibili)</t>
  </si>
  <si>
    <t>Fabbricati strumentali (indisponibili)</t>
  </si>
  <si>
    <t>Impianti e macchinari</t>
  </si>
  <si>
    <t>Attrezzature sanitarie e scientifiche</t>
  </si>
  <si>
    <t>Mobili e arredi</t>
  </si>
  <si>
    <t>6)</t>
  </si>
  <si>
    <t>Automezzi</t>
  </si>
  <si>
    <t>7)</t>
  </si>
  <si>
    <t>Oggetti d'arte</t>
  </si>
  <si>
    <t>8)</t>
  </si>
  <si>
    <t>Altre immobilizzazioni materiali</t>
  </si>
  <si>
    <t>9)</t>
  </si>
  <si>
    <t>Immobilizzazioni materiali in corso e acconti</t>
  </si>
  <si>
    <t>Entro 12 mesi</t>
  </si>
  <si>
    <t>Oltre 12 mesi</t>
  </si>
  <si>
    <t>III</t>
  </si>
  <si>
    <t>Immobilizzazioni finanziarie (con separata indicazione, per ciascuna voce dei crediti, degli importi esigibili entro l'esercizio successivo)</t>
  </si>
  <si>
    <t>Crediti finanziari</t>
  </si>
  <si>
    <t>Crediti finanziari v/Stato</t>
  </si>
  <si>
    <t>Crediti finanziari v/Regione</t>
  </si>
  <si>
    <t>c)</t>
  </si>
  <si>
    <t>Crediti finanziari v/partecipate</t>
  </si>
  <si>
    <t>d)</t>
  </si>
  <si>
    <t>Crediti finanziari v/altri</t>
  </si>
  <si>
    <t>Titoli</t>
  </si>
  <si>
    <t>Partecipazioni</t>
  </si>
  <si>
    <t>Altri titoli</t>
  </si>
  <si>
    <t>Totale A)</t>
  </si>
  <si>
    <t>B)</t>
  </si>
  <si>
    <t>ATTIVO CIRCOLANTE</t>
  </si>
  <si>
    <t>Rimanenze</t>
  </si>
  <si>
    <t>Rimanenze beni sanitari</t>
  </si>
  <si>
    <t>Rimanenze beni non sanitari</t>
  </si>
  <si>
    <t>Acconti per acquisti beni sanitari</t>
  </si>
  <si>
    <t>Acconti per acquisti beni non sanitari</t>
  </si>
  <si>
    <t>Crediti (con separata indicazione per ciascuna voce, degli importi esigibili oltre l'esercizio successivo)</t>
  </si>
  <si>
    <t>Crediti v/Stato</t>
  </si>
  <si>
    <t>Crediti v/Stato parte corrente</t>
  </si>
  <si>
    <t>Crediti v/Stato per spesa corrente ed acconti</t>
  </si>
  <si>
    <t>Crediti v/Stato -  altro</t>
  </si>
  <si>
    <t>Crediti v/Stato per investimenti</t>
  </si>
  <si>
    <t>Crediti v/Stato per ricerca</t>
  </si>
  <si>
    <t xml:space="preserve">Crediti v/Ministero della Salute per ricerca corrente </t>
  </si>
  <si>
    <t>Crediti v/ Ministero della Salute per ricerca finalizzata</t>
  </si>
  <si>
    <t xml:space="preserve">Crediti v/Stato per ricerca - altre Amministrazioni centrali </t>
  </si>
  <si>
    <t>Crediti v/Stato - investimenti per ricerca</t>
  </si>
  <si>
    <t>Crediti v/prefetture</t>
  </si>
  <si>
    <t>Crediti v/Regione o Provincia Autonoma</t>
  </si>
  <si>
    <t>Crediti v/Regione o Provincia Autonoma - parte corrente</t>
  </si>
  <si>
    <t>Crediti v/Regione o Provincia Autonoma per spesa corrente</t>
  </si>
  <si>
    <t>a) Crediti v/Regione o Provincia Autonoma per finanziamento sanitario ordinario corrente</t>
  </si>
  <si>
    <t>b) Crediti v/Regione o Provincia Autonoma per finanziamento sanitario aggiuntivo corrente LEA</t>
  </si>
  <si>
    <t>c) Crediti v/Regione o Provincia Autonoma per finanziamento sanitario aggiuntivo corrente extra LEA</t>
  </si>
  <si>
    <t>d) Crediti v/Regione o Provincia Autonoma per spesa corrente - altro</t>
  </si>
  <si>
    <t>Crediti v/Regione o Provincia Autonoma per ricerca</t>
  </si>
  <si>
    <t>Crediti v/Regione o Provincia Autonoma - patrimonio netto</t>
  </si>
  <si>
    <t>Crediti v/Regione o Provincia Autonoma per finanziamenti per investimenti</t>
  </si>
  <si>
    <t>Crediti v/Regione o Provincia Autonoma per incremento fondo dotazione</t>
  </si>
  <si>
    <t>Crediti v/Regione o Provincia Autonoma per ripiano perdite</t>
  </si>
  <si>
    <t>Crediti v/Regione o Provincia Autonoma per ricostituzione risorse da investimenti esercizi precedenti</t>
  </si>
  <si>
    <t>Crediti v/Comuni</t>
  </si>
  <si>
    <t>Crediti v/Aziende sanitarie pubbliche e acconto quota FSR da distribuire</t>
  </si>
  <si>
    <t>Crediti v/Aziende sanitarie pubbliche della Regione</t>
  </si>
  <si>
    <t>Crediti v/Aziende sanitarie pubbliche fuori Regione</t>
  </si>
  <si>
    <t>Crediti v/società partecipate e/o enti dipendenti della Regione</t>
  </si>
  <si>
    <t>Crediti v/Erario</t>
  </si>
  <si>
    <t>Crediti v/altri</t>
  </si>
  <si>
    <t>Attività finanziarie che non costituiscono immobilizzazioni</t>
  </si>
  <si>
    <t>Partecipazioni che non costituiscono immobilizzazioni</t>
  </si>
  <si>
    <t>Altri titoli che non costituiscono immobilizzazioni</t>
  </si>
  <si>
    <t>IV</t>
  </si>
  <si>
    <t>Disponibilità liquide</t>
  </si>
  <si>
    <t>Cassa</t>
  </si>
  <si>
    <t>Istituto Tesoriere</t>
  </si>
  <si>
    <t>Tesoreria Unica</t>
  </si>
  <si>
    <t>Conto corrente postale</t>
  </si>
  <si>
    <t>Totale B)</t>
  </si>
  <si>
    <t>C)</t>
  </si>
  <si>
    <t>RATEI E RISCONTI ATTIVI</t>
  </si>
  <si>
    <t>Ratei attivi</t>
  </si>
  <si>
    <t>Risconti attivi</t>
  </si>
  <si>
    <t>Totale C)</t>
  </si>
  <si>
    <t>TOTALE ATTIVO (A+B+C)</t>
  </si>
  <si>
    <t>D)</t>
  </si>
  <si>
    <t>CONTI D'ORDINE</t>
  </si>
  <si>
    <t xml:space="preserve">1) </t>
  </si>
  <si>
    <t>Canoni leasing ancora da pagare</t>
  </si>
  <si>
    <t>Depositi cauzionali</t>
  </si>
  <si>
    <t>Beni in comodato</t>
  </si>
  <si>
    <t>Altri conti d'ordine</t>
  </si>
  <si>
    <t>Totale D)</t>
  </si>
  <si>
    <t>STATO PATRIMONIALE
Passivo e Patrimonio netto</t>
  </si>
  <si>
    <t>Importi: unità di Euro</t>
  </si>
  <si>
    <t>PATRIMONIO NETTO</t>
  </si>
  <si>
    <t>Fondo di dotazione</t>
  </si>
  <si>
    <t>Finanziamenti per investimenti</t>
  </si>
  <si>
    <t xml:space="preserve"> Finanziamenti per beni di prima dotazione</t>
  </si>
  <si>
    <t>Finanziamenti da Stato per investimenti</t>
  </si>
  <si>
    <t xml:space="preserve">a) </t>
  </si>
  <si>
    <t>Finanziamenti da Stato per investimenti - ex art. 20 legge 67/88</t>
  </si>
  <si>
    <t>Finanziamenti da Stato per ricerca</t>
  </si>
  <si>
    <t xml:space="preserve">c) </t>
  </si>
  <si>
    <t>Finanziamenti da Stato - altro</t>
  </si>
  <si>
    <t>Finanziamenti da Regione per investimenti</t>
  </si>
  <si>
    <t>Finanziamenti da altri soggetti pubblici per investimenti</t>
  </si>
  <si>
    <t>Finanziamenti per investimenti da rettifica contributi in conto esercizio</t>
  </si>
  <si>
    <t>Riserve da donazioni e lasciti vincolati ad investimenti</t>
  </si>
  <si>
    <t>Altre riserve</t>
  </si>
  <si>
    <t>V</t>
  </si>
  <si>
    <t xml:space="preserve">Contributi per ripiani perdite </t>
  </si>
  <si>
    <t>VI</t>
  </si>
  <si>
    <t>Utili (perdite) portati a nuovo</t>
  </si>
  <si>
    <t>VII</t>
  </si>
  <si>
    <t>Utile (Perdita) dell'esercizio</t>
  </si>
  <si>
    <t>FONDI PER RISCHI E ONERI</t>
  </si>
  <si>
    <t>Fondi per imposte, anche differite</t>
  </si>
  <si>
    <t>Fondi per rischi</t>
  </si>
  <si>
    <t>Fondi da distribuire</t>
  </si>
  <si>
    <t xml:space="preserve">Quote inutilizzate contributi di parte corrente vincolati </t>
  </si>
  <si>
    <t>Altri fondi oneri</t>
  </si>
  <si>
    <t>TRATTAMENTO FINE RAPPORTO</t>
  </si>
  <si>
    <t>Premio operosità</t>
  </si>
  <si>
    <t>TFR personale dipendente</t>
  </si>
  <si>
    <t>DEBITI (con separata indicazione per ciascuna voce, degli importi esigibili oltre l'esercizio successivo)</t>
  </si>
  <si>
    <t>Mutui passivi</t>
  </si>
  <si>
    <t>Debiti v/Stato</t>
  </si>
  <si>
    <t>Debiti v/Regione o provincia Autonoma</t>
  </si>
  <si>
    <t>Debiti v/Comuni</t>
  </si>
  <si>
    <t>Debiti verso aziende sanitarie pubbliche</t>
  </si>
  <si>
    <t>Debiti v/ aziende sanitarie pubbliche della Regione per spese correnti e mobilità</t>
  </si>
  <si>
    <t>Debiti v/ aziende sanitarie pubbliche della Regione per finanziamento sanitario aggiuntivo corrente LEA</t>
  </si>
  <si>
    <t>Debiti v/ aziende sanitarie pubbliche della Regione per finanziamento sanitario aggiuntivo corrente extra LEA</t>
  </si>
  <si>
    <t>Debiti v/ aziende sanitarie pubbliche della Regione per altre prestazioni</t>
  </si>
  <si>
    <t>e)</t>
  </si>
  <si>
    <t>Debiti v/ aziende sanitarie pubbliche della Regione per versamenti a patrimonio netto</t>
  </si>
  <si>
    <t>f)</t>
  </si>
  <si>
    <t>Debiti v/ aziende sanitarie pubbliche fuori Regione</t>
  </si>
  <si>
    <t>Debiti v/ società partecipate e/o enti dipendenti della Regione</t>
  </si>
  <si>
    <t>Debiti v/ fornitori</t>
  </si>
  <si>
    <t>Debiti v/ istituto tesoriere</t>
  </si>
  <si>
    <t>Debiti tributari</t>
  </si>
  <si>
    <t>10)</t>
  </si>
  <si>
    <t>Debiti v/ altri finanziatori</t>
  </si>
  <si>
    <t>11)</t>
  </si>
  <si>
    <t>Debiti v/ istituti previdenziali e sicurezza sociale</t>
  </si>
  <si>
    <t>12)</t>
  </si>
  <si>
    <t>Debiti v/ altri</t>
  </si>
  <si>
    <t>E)</t>
  </si>
  <si>
    <t>RATEI E RISCONTI PASSIVI</t>
  </si>
  <si>
    <t>Ratei passivi</t>
  </si>
  <si>
    <t>Risconti passivi</t>
  </si>
  <si>
    <t>Totale E)</t>
  </si>
  <si>
    <t>TOTALE PASSIVO E PATRIMONIO NETTO (A+B+C+D+E)</t>
  </si>
  <si>
    <t>F)</t>
  </si>
  <si>
    <t>Totale F)</t>
  </si>
  <si>
    <t>Conto  Economico</t>
  </si>
  <si>
    <t>Importi: Euro</t>
  </si>
  <si>
    <t>Esercizio 
2021</t>
  </si>
  <si>
    <t>Esercizio 
2020</t>
  </si>
  <si>
    <t>VALORE DELLA PRODUZIONE</t>
  </si>
  <si>
    <t>Contributi d'esercizio</t>
  </si>
  <si>
    <t>a) Contributi in conto esercizio da Regione  o Provincia Autonoma per quota F.S. regionale</t>
  </si>
  <si>
    <t>b) Contributi in c/esercizio extra fondo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</si>
  <si>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</si>
  <si>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</si>
  <si>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</si>
  <si>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</si>
  <si>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</si>
  <si>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</si>
  <si>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c) Contributi in c/esercizio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</si>
  <si>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</si>
  <si>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</si>
  <si>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</si>
  <si>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</si>
  <si>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d) Contributi in c/esercizio -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</si>
  <si>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</si>
  <si>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</si>
  <si>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</si>
  <si>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</si>
  <si>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</si>
  <si>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</si>
  <si>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 xml:space="preserve">Concorsi, recuperi e rimborsi </t>
  </si>
  <si>
    <t>Compartecipazione alla spesa per prestazioni sanitarie (ticket)</t>
  </si>
  <si>
    <t>Quote contributi in c/capitale imputata nell'esercizio</t>
  </si>
  <si>
    <t>Incrementi delle immobilizzazioni per lavori interni</t>
  </si>
  <si>
    <t>Altri ricavi e proventi</t>
  </si>
  <si>
    <t>TOTALE A)</t>
  </si>
  <si>
    <t>COSTI DELLA PRODUZIONE</t>
  </si>
  <si>
    <t>Acquisti di beni</t>
  </si>
  <si>
    <t>a) Acquisti di beni sanitari</t>
  </si>
  <si>
    <t>b) Acquisti di beni non sanitari</t>
  </si>
  <si>
    <t>Acquisti di servizi sanitari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</si>
  <si>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</si>
  <si>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</si>
  <si>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</si>
  <si>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</si>
  <si>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</si>
  <si>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</si>
  <si>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</si>
  <si>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</si>
  <si>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</si>
  <si>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</si>
  <si>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</si>
  <si>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</si>
  <si>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</si>
  <si>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</si>
  <si>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o)  Consulenze, Collaborazioni,  Interinale e altre prestazioni di lavoro sanitarie e sociosanitarie</t>
  </si>
  <si>
    <t>p) Altri servizi sanitari e sociosanitari a rilevanza sanitaria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</si>
  <si>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</si>
  <si>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</si>
  <si>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</si>
  <si>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</si>
  <si>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</si>
  <si>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</si>
  <si>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Godimento di beni di terzi</t>
  </si>
  <si>
    <t>Costi del personale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</si>
  <si>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</si>
  <si>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</si>
  <si>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</si>
  <si>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</si>
  <si>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</si>
  <si>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Oneri diversi di gestione</t>
  </si>
  <si>
    <t xml:space="preserve">Ammortamenti </t>
  </si>
  <si>
    <t>a) Ammortamento immobilizzazioni immateriali</t>
  </si>
  <si>
    <t>b) Ammortamento dei fabbricati</t>
  </si>
  <si>
    <t>c) Ammortamento delle altre immobilizzazioni materiali</t>
  </si>
  <si>
    <t>Svalutazione delle immobilizzazioni e  dei crediti</t>
  </si>
  <si>
    <t>Variazione delle rimanenze</t>
  </si>
  <si>
    <t>a) Variazione delle rimanenze sanitarie</t>
  </si>
  <si>
    <t>b) Variazione delle rimanenze non sanitarie</t>
  </si>
  <si>
    <t>Accantonamenti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</si>
  <si>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</si>
  <si>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</si>
  <si>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</si>
  <si>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</si>
  <si>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</si>
  <si>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DIFFERENZA TRA VALORE E COSTI DELLA PRODUZIONE (A-B)</t>
  </si>
  <si>
    <t>PROVENTI E ONERI FINANZIARI</t>
  </si>
  <si>
    <t xml:space="preserve">Interessi attivi e altri proventi finanziari </t>
  </si>
  <si>
    <t xml:space="preserve">Interessi passivi e altri oneri finanziari </t>
  </si>
  <si>
    <t>TOTALE C)</t>
  </si>
  <si>
    <t>TOTALE PROVENTI E ONERI FINANZIARI</t>
  </si>
  <si>
    <t>RETTIFICHE DI VALORE DI ATTIVITA' FINANZIARIE</t>
  </si>
  <si>
    <t>Rivalutazioni</t>
  </si>
  <si>
    <t>Svalutazioni</t>
  </si>
  <si>
    <t>TOTALE D)</t>
  </si>
  <si>
    <t>PROVENTI E ONERI STRAORDINARI</t>
  </si>
  <si>
    <t>Proventi straordinari</t>
  </si>
  <si>
    <t>a) Plusvalenze</t>
  </si>
  <si>
    <t>b) Altri proventi straordinari</t>
  </si>
  <si>
    <t>Oneri straordinari</t>
  </si>
  <si>
    <t>a) Minusvalenze</t>
  </si>
  <si>
    <t>b) Altri oneri straordinari</t>
  </si>
  <si>
    <t>TOTALE E)</t>
  </si>
  <si>
    <t>TOTALE DELLE PARTITE STRAORDINARIE</t>
  </si>
  <si>
    <t>RISULTATO PRIMA DELLE IMPOSTE (A - B +-C +-D +-E)</t>
  </si>
  <si>
    <t>Y)</t>
  </si>
  <si>
    <t>IMPOSTE SUL REDDITO D'ESERCIZIO</t>
  </si>
  <si>
    <t>IRAP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</si>
  <si>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</si>
  <si>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</si>
  <si>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</si>
  <si>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</si>
  <si>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IRES</t>
  </si>
  <si>
    <t xml:space="preserve"> Accantonamento a F.do Imposte (Accertamenti, condoni, ecc.)</t>
  </si>
  <si>
    <t>TOTALE Y)</t>
  </si>
  <si>
    <t>UTILE (PERDITA) DELL'ESERCIZIO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</si>
</sst>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#"/>
    <numFmt numFmtId="166" formatCode="_-* #,##0_-;\-* #,##0_-;_-* &quot;-&quot;_-;_-@_-"/>
    <numFmt numFmtId="167" formatCode="#,##0;\(#,##0\)"/>
    <numFmt numFmtId="168" formatCode="_-* #,##0_-;\-* #,##0_-;_-* &quot;-&quot;??_-;_-@_-"/>
  </numFmts>
  <fonts count="12">
    <font>
      <sz val="10"/>
      <name val="Arial"/>
    </font>
    <font>
      <sz val="10"/>
      <name val="Arial"/>
      <family val="2"/>
    </font>
    <font>
      <b/>
      <sz val="12"/>
      <name val="DecimaWE Rg"/>
    </font>
    <font>
      <b/>
      <sz val="8"/>
      <name val="DecimaWE Rg"/>
    </font>
    <font>
      <sz val="10"/>
      <name val="DecimaWE Rg"/>
    </font>
    <font>
      <b/>
      <sz val="10"/>
      <name val="DecimaWE Rg"/>
    </font>
    <font>
      <sz val="8"/>
      <name val="DecimaWE Rg"/>
    </font>
    <font>
      <b/>
      <sz val="12"/>
      <name val="New Century Schlbk"/>
    </font>
    <font>
      <b/>
      <sz val="14"/>
      <name val="DecimaWE Rg"/>
    </font>
    <font>
      <b/>
      <i/>
      <sz val="8"/>
      <name val="DecimaWE Rg"/>
    </font>
    <font>
      <i/>
      <sz val="8"/>
      <name val="DecimaWE Rg"/>
    </font>
    <font>
      <b/>
      <u/>
      <sz val="8"/>
      <name val="DecimaWE Rg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7" fillId="0" borderId="0">
      <alignment horizontal="left"/>
    </xf>
  </cellStyleXfs>
  <cellXfs count="310">
    <xf numFmtId="0" fontId="0" fillId="0" borderId="0" xfId="0"/>
    <xf numFmtId="0" fontId="4" fillId="0" borderId="0" xfId="4" applyFont="1" applyAlignment="1">
      <alignment vertical="center"/>
    </xf>
    <xf numFmtId="20" fontId="4" fillId="0" borderId="4" xfId="4" applyNumberFormat="1" applyFont="1" applyBorder="1" applyAlignment="1">
      <alignment horizontal="center" vertical="center"/>
    </xf>
    <xf numFmtId="20" fontId="4" fillId="0" borderId="0" xfId="4" applyNumberFormat="1" applyFont="1" applyBorder="1" applyAlignment="1">
      <alignment horizontal="center" vertical="center"/>
    </xf>
    <xf numFmtId="0" fontId="5" fillId="0" borderId="0" xfId="4" applyFont="1" applyBorder="1" applyAlignment="1">
      <alignment vertical="center"/>
    </xf>
    <xf numFmtId="0" fontId="6" fillId="0" borderId="0" xfId="4" applyFont="1" applyBorder="1" applyAlignment="1">
      <alignment horizontal="right" vertical="center"/>
    </xf>
    <xf numFmtId="164" fontId="6" fillId="0" borderId="0" xfId="1" applyFont="1" applyBorder="1" applyAlignment="1">
      <alignment horizontal="right" vertical="center"/>
    </xf>
    <xf numFmtId="164" fontId="6" fillId="0" borderId="0" xfId="1" applyFont="1" applyBorder="1" applyAlignment="1">
      <alignment horizontal="center" vertical="center"/>
    </xf>
    <xf numFmtId="164" fontId="3" fillId="0" borderId="0" xfId="1" applyFont="1" applyBorder="1" applyAlignment="1">
      <alignment horizontal="center" vertical="center"/>
    </xf>
    <xf numFmtId="3" fontId="3" fillId="0" borderId="5" xfId="4" applyNumberFormat="1" applyFont="1" applyBorder="1" applyAlignment="1">
      <alignment horizontal="center" vertical="center"/>
    </xf>
    <xf numFmtId="164" fontId="6" fillId="0" borderId="12" xfId="1" quotePrefix="1" applyFont="1" applyFill="1" applyBorder="1" applyAlignment="1" applyProtection="1">
      <alignment horizontal="center" vertical="center" wrapText="1"/>
    </xf>
    <xf numFmtId="3" fontId="6" fillId="0" borderId="13" xfId="2" quotePrefix="1" applyNumberFormat="1" applyFont="1" applyFill="1" applyBorder="1" applyAlignment="1" applyProtection="1">
      <alignment horizontal="center" vertical="center" wrapText="1"/>
    </xf>
    <xf numFmtId="0" fontId="4" fillId="0" borderId="0" xfId="4" applyFont="1" applyFill="1" applyAlignment="1">
      <alignment vertical="center"/>
    </xf>
    <xf numFmtId="0" fontId="5" fillId="0" borderId="14" xfId="4" applyFont="1" applyBorder="1" applyAlignment="1" applyProtection="1">
      <alignment horizontal="center" vertical="center" wrapText="1"/>
    </xf>
    <xf numFmtId="0" fontId="5" fillId="0" borderId="0" xfId="4" applyFont="1" applyBorder="1" applyAlignment="1" applyProtection="1">
      <alignment horizontal="center" vertical="center" wrapText="1"/>
    </xf>
    <xf numFmtId="165" fontId="5" fillId="0" borderId="15" xfId="5" applyFont="1" applyBorder="1" applyAlignment="1">
      <alignment horizontal="left" vertical="center"/>
    </xf>
    <xf numFmtId="167" fontId="6" fillId="0" borderId="15" xfId="4" applyNumberFormat="1" applyFont="1" applyBorder="1" applyAlignment="1" applyProtection="1">
      <alignment horizontal="right" vertical="center" wrapText="1"/>
    </xf>
    <xf numFmtId="167" fontId="6" fillId="0" borderId="0" xfId="4" applyNumberFormat="1" applyFont="1" applyBorder="1" applyAlignment="1" applyProtection="1">
      <alignment horizontal="right" vertical="center" wrapText="1"/>
    </xf>
    <xf numFmtId="164" fontId="6" fillId="0" borderId="16" xfId="1" applyFont="1" applyBorder="1" applyAlignment="1" applyProtection="1">
      <alignment horizontal="right" vertical="center" wrapText="1"/>
    </xf>
    <xf numFmtId="10" fontId="6" fillId="0" borderId="17" xfId="3" applyNumberFormat="1" applyFont="1" applyBorder="1" applyAlignment="1" applyProtection="1">
      <alignment horizontal="right" vertical="center" wrapText="1"/>
    </xf>
    <xf numFmtId="164" fontId="3" fillId="0" borderId="14" xfId="1" applyFont="1" applyBorder="1" applyAlignment="1" applyProtection="1">
      <alignment horizontal="center" vertical="center"/>
    </xf>
    <xf numFmtId="164" fontId="3" fillId="0" borderId="5" xfId="1" applyFont="1" applyBorder="1" applyAlignment="1" applyProtection="1">
      <alignment horizontal="left" vertical="center"/>
    </xf>
    <xf numFmtId="164" fontId="3" fillId="0" borderId="0" xfId="1" applyFont="1" applyBorder="1" applyAlignment="1" applyProtection="1">
      <alignment horizontal="center" vertical="center"/>
    </xf>
    <xf numFmtId="164" fontId="3" fillId="0" borderId="0" xfId="1" applyFont="1" applyBorder="1" applyAlignment="1">
      <alignment vertical="center"/>
    </xf>
    <xf numFmtId="164" fontId="3" fillId="0" borderId="0" xfId="1" applyFont="1" applyBorder="1" applyAlignment="1" applyProtection="1">
      <alignment horizontal="right" vertical="center"/>
    </xf>
    <xf numFmtId="164" fontId="9" fillId="0" borderId="18" xfId="1" applyFont="1" applyFill="1" applyBorder="1" applyAlignment="1" applyProtection="1">
      <alignment horizontal="right" vertical="center"/>
    </xf>
    <xf numFmtId="164" fontId="9" fillId="0" borderId="18" xfId="1" applyFont="1" applyBorder="1" applyAlignment="1" applyProtection="1">
      <alignment horizontal="right" vertical="center"/>
    </xf>
    <xf numFmtId="10" fontId="9" fillId="0" borderId="19" xfId="3" applyNumberFormat="1" applyFont="1" applyBorder="1" applyAlignment="1" applyProtection="1">
      <alignment horizontal="right" vertical="center"/>
    </xf>
    <xf numFmtId="0" fontId="3" fillId="0" borderId="0" xfId="4" applyFont="1" applyAlignment="1">
      <alignment vertical="center"/>
    </xf>
    <xf numFmtId="164" fontId="3" fillId="0" borderId="14" xfId="1" applyFont="1" applyBorder="1" applyAlignment="1">
      <alignment vertical="center"/>
    </xf>
    <xf numFmtId="164" fontId="9" fillId="0" borderId="0" xfId="1" applyFont="1" applyFill="1" applyBorder="1" applyAlignment="1" applyProtection="1">
      <alignment horizontal="left" vertical="center"/>
    </xf>
    <xf numFmtId="168" fontId="9" fillId="0" borderId="18" xfId="1" applyNumberFormat="1" applyFont="1" applyFill="1" applyBorder="1" applyAlignment="1" applyProtection="1">
      <alignment horizontal="right" vertical="center"/>
    </xf>
    <xf numFmtId="164" fontId="3" fillId="0" borderId="18" xfId="1" applyFont="1" applyBorder="1" applyAlignment="1" applyProtection="1">
      <alignment horizontal="right" vertical="center"/>
    </xf>
    <xf numFmtId="164" fontId="6" fillId="0" borderId="0" xfId="1" applyFont="1" applyAlignment="1">
      <alignment vertical="center"/>
    </xf>
    <xf numFmtId="164" fontId="6" fillId="0" borderId="0" xfId="1" applyFont="1" applyBorder="1" applyAlignment="1" applyProtection="1">
      <alignment horizontal="center" vertical="center"/>
    </xf>
    <xf numFmtId="164" fontId="6" fillId="0" borderId="0" xfId="1" applyFont="1" applyFill="1" applyBorder="1" applyAlignment="1" applyProtection="1">
      <alignment horizontal="left" vertical="center"/>
    </xf>
    <xf numFmtId="164" fontId="10" fillId="0" borderId="0" xfId="1" applyFont="1" applyFill="1" applyBorder="1" applyAlignment="1" applyProtection="1">
      <alignment horizontal="left" vertical="center"/>
    </xf>
    <xf numFmtId="164" fontId="6" fillId="0" borderId="0" xfId="1" applyFont="1" applyBorder="1" applyAlignment="1" applyProtection="1">
      <alignment horizontal="right" vertical="center"/>
    </xf>
    <xf numFmtId="168" fontId="10" fillId="0" borderId="18" xfId="1" applyNumberFormat="1" applyFont="1" applyFill="1" applyBorder="1" applyAlignment="1" applyProtection="1">
      <alignment horizontal="right" vertical="center"/>
    </xf>
    <xf numFmtId="10" fontId="10" fillId="0" borderId="19" xfId="3" applyNumberFormat="1" applyFont="1" applyBorder="1" applyAlignment="1" applyProtection="1">
      <alignment horizontal="right" vertical="center"/>
    </xf>
    <xf numFmtId="0" fontId="6" fillId="0" borderId="0" xfId="4" applyFont="1" applyAlignment="1">
      <alignment vertical="center"/>
    </xf>
    <xf numFmtId="164" fontId="6" fillId="0" borderId="14" xfId="1" applyFont="1" applyBorder="1" applyAlignment="1">
      <alignment vertical="center"/>
    </xf>
    <xf numFmtId="164" fontId="6" fillId="0" borderId="0" xfId="1" applyFont="1" applyBorder="1" applyAlignment="1">
      <alignment vertical="center"/>
    </xf>
    <xf numFmtId="168" fontId="6" fillId="0" borderId="18" xfId="1" applyNumberFormat="1" applyFont="1" applyFill="1" applyBorder="1" applyAlignment="1" applyProtection="1">
      <alignment horizontal="right" vertical="center"/>
    </xf>
    <xf numFmtId="164" fontId="9" fillId="0" borderId="0" xfId="1" quotePrefix="1" applyFont="1" applyFill="1" applyBorder="1" applyAlignment="1" applyProtection="1">
      <alignment horizontal="left" vertical="center"/>
    </xf>
    <xf numFmtId="168" fontId="3" fillId="0" borderId="18" xfId="1" applyNumberFormat="1" applyFont="1" applyFill="1" applyBorder="1" applyAlignment="1" applyProtection="1">
      <alignment horizontal="right" vertical="center"/>
    </xf>
    <xf numFmtId="164" fontId="10" fillId="0" borderId="0" xfId="1" quotePrefix="1" applyFont="1" applyFill="1" applyBorder="1" applyAlignment="1" applyProtection="1">
      <alignment horizontal="left" vertical="center"/>
    </xf>
    <xf numFmtId="164" fontId="9" fillId="0" borderId="14" xfId="1" applyFont="1" applyBorder="1" applyAlignment="1" applyProtection="1">
      <alignment horizontal="center" vertical="center"/>
    </xf>
    <xf numFmtId="164" fontId="9" fillId="0" borderId="0" xfId="1" applyFont="1" applyBorder="1" applyAlignment="1" applyProtection="1">
      <alignment horizontal="center" vertical="center"/>
    </xf>
    <xf numFmtId="164" fontId="10" fillId="0" borderId="0" xfId="1" applyFont="1" applyBorder="1" applyAlignment="1" applyProtection="1">
      <alignment horizontal="center" vertical="center"/>
    </xf>
    <xf numFmtId="164" fontId="10" fillId="0" borderId="0" xfId="1" applyFont="1" applyBorder="1" applyAlignment="1" applyProtection="1">
      <alignment horizontal="left" vertical="center"/>
    </xf>
    <xf numFmtId="164" fontId="10" fillId="0" borderId="0" xfId="1" applyFont="1" applyBorder="1" applyAlignment="1">
      <alignment vertical="center"/>
    </xf>
    <xf numFmtId="164" fontId="10" fillId="0" borderId="0" xfId="1" applyFont="1" applyBorder="1" applyAlignment="1" applyProtection="1">
      <alignment horizontal="right" vertical="center"/>
    </xf>
    <xf numFmtId="0" fontId="10" fillId="0" borderId="0" xfId="4" applyFont="1" applyAlignment="1">
      <alignment vertical="center"/>
    </xf>
    <xf numFmtId="164" fontId="6" fillId="0" borderId="5" xfId="1" applyFont="1" applyFill="1" applyBorder="1" applyAlignment="1" applyProtection="1">
      <alignment horizontal="left" vertical="center"/>
    </xf>
    <xf numFmtId="164" fontId="6" fillId="0" borderId="5" xfId="1" applyFont="1" applyFill="1" applyBorder="1" applyAlignment="1">
      <alignment vertical="center"/>
    </xf>
    <xf numFmtId="164" fontId="10" fillId="0" borderId="12" xfId="1" applyFont="1" applyBorder="1" applyAlignment="1" applyProtection="1">
      <alignment horizontal="center" vertical="center"/>
    </xf>
    <xf numFmtId="164" fontId="10" fillId="0" borderId="20" xfId="1" applyFont="1" applyBorder="1" applyAlignment="1" applyProtection="1">
      <alignment horizontal="center" vertical="center"/>
    </xf>
    <xf numFmtId="164" fontId="3" fillId="0" borderId="16" xfId="1" applyFont="1" applyBorder="1" applyAlignment="1">
      <alignment vertical="center"/>
    </xf>
    <xf numFmtId="164" fontId="3" fillId="0" borderId="15" xfId="1" applyFont="1" applyBorder="1" applyAlignment="1">
      <alignment vertical="center"/>
    </xf>
    <xf numFmtId="164" fontId="6" fillId="0" borderId="0" xfId="1" quotePrefix="1" applyFont="1" applyFill="1" applyBorder="1" applyAlignment="1" applyProtection="1">
      <alignment horizontal="left" vertical="center"/>
    </xf>
    <xf numFmtId="164" fontId="6" fillId="0" borderId="18" xfId="1" applyFont="1" applyBorder="1" applyAlignment="1">
      <alignment vertical="center"/>
    </xf>
    <xf numFmtId="164" fontId="6" fillId="0" borderId="18" xfId="1" applyFont="1" applyBorder="1" applyAlignment="1" applyProtection="1">
      <alignment horizontal="right" vertical="center"/>
    </xf>
    <xf numFmtId="164" fontId="10" fillId="0" borderId="5" xfId="1" quotePrefix="1" applyFont="1" applyFill="1" applyBorder="1" applyAlignment="1" applyProtection="1">
      <alignment horizontal="left" vertical="center"/>
    </xf>
    <xf numFmtId="164" fontId="6" fillId="0" borderId="21" xfId="1" applyFont="1" applyBorder="1" applyAlignment="1" applyProtection="1">
      <alignment horizontal="right" vertical="center"/>
    </xf>
    <xf numFmtId="164" fontId="6" fillId="0" borderId="15" xfId="1" applyFont="1" applyBorder="1" applyAlignment="1" applyProtection="1">
      <alignment horizontal="right" vertical="center"/>
    </xf>
    <xf numFmtId="164" fontId="6" fillId="0" borderId="11" xfId="1" applyFont="1" applyBorder="1" applyAlignment="1" applyProtection="1">
      <alignment horizontal="right" vertical="center"/>
    </xf>
    <xf numFmtId="168" fontId="6" fillId="0" borderId="21" xfId="1" applyNumberFormat="1" applyFont="1" applyFill="1" applyBorder="1" applyAlignment="1" applyProtection="1">
      <alignment horizontal="right" vertical="center"/>
    </xf>
    <xf numFmtId="168" fontId="3" fillId="2" borderId="12" xfId="1" applyNumberFormat="1" applyFont="1" applyFill="1" applyBorder="1" applyAlignment="1" applyProtection="1">
      <alignment horizontal="right" vertical="center"/>
    </xf>
    <xf numFmtId="164" fontId="3" fillId="2" borderId="12" xfId="1" applyFont="1" applyFill="1" applyBorder="1" applyAlignment="1" applyProtection="1">
      <alignment horizontal="right" vertical="center"/>
    </xf>
    <xf numFmtId="164" fontId="3" fillId="2" borderId="13" xfId="1" applyFont="1" applyFill="1" applyBorder="1" applyAlignment="1" applyProtection="1">
      <alignment horizontal="right" vertical="center"/>
    </xf>
    <xf numFmtId="164" fontId="3" fillId="0" borderId="0" xfId="1" applyFont="1" applyFill="1" applyBorder="1" applyAlignment="1" applyProtection="1">
      <alignment horizontal="left" vertical="center"/>
    </xf>
    <xf numFmtId="164" fontId="3" fillId="0" borderId="16" xfId="1" applyFont="1" applyBorder="1" applyAlignment="1" applyProtection="1">
      <alignment horizontal="right" vertical="center"/>
    </xf>
    <xf numFmtId="10" fontId="3" fillId="0" borderId="17" xfId="3" applyNumberFormat="1" applyFont="1" applyBorder="1" applyAlignment="1" applyProtection="1">
      <alignment horizontal="right" vertical="center"/>
    </xf>
    <xf numFmtId="164" fontId="3" fillId="0" borderId="14" xfId="1" applyFont="1" applyBorder="1" applyAlignment="1" applyProtection="1">
      <alignment vertical="center"/>
    </xf>
    <xf numFmtId="164" fontId="3" fillId="0" borderId="5" xfId="1" applyFont="1" applyFill="1" applyBorder="1" applyAlignment="1" applyProtection="1">
      <alignment vertical="center"/>
    </xf>
    <xf numFmtId="164" fontId="3" fillId="0" borderId="0" xfId="1" applyFont="1" applyBorder="1" applyAlignment="1" applyProtection="1">
      <alignment vertical="center"/>
    </xf>
    <xf numFmtId="164" fontId="3" fillId="0" borderId="18" xfId="1" applyFont="1" applyFill="1" applyBorder="1" applyAlignment="1" applyProtection="1">
      <alignment horizontal="right" vertical="center"/>
    </xf>
    <xf numFmtId="164" fontId="9" fillId="0" borderId="5" xfId="1" applyFont="1" applyFill="1" applyBorder="1" applyAlignment="1" applyProtection="1">
      <alignment vertical="center"/>
    </xf>
    <xf numFmtId="164" fontId="6" fillId="0" borderId="0" xfId="1" applyFont="1" applyBorder="1" applyAlignment="1" applyProtection="1">
      <alignment vertical="center"/>
    </xf>
    <xf numFmtId="164" fontId="6" fillId="0" borderId="0" xfId="1" applyFont="1" applyFill="1" applyBorder="1" applyAlignment="1">
      <alignment horizontal="left" vertical="center"/>
    </xf>
    <xf numFmtId="164" fontId="10" fillId="0" borderId="25" xfId="1" applyFont="1" applyBorder="1" applyAlignment="1" applyProtection="1">
      <alignment horizontal="center" vertical="center"/>
    </xf>
    <xf numFmtId="168" fontId="3" fillId="0" borderId="25" xfId="1" applyNumberFormat="1" applyFont="1" applyBorder="1" applyAlignment="1">
      <alignment vertical="center"/>
    </xf>
    <xf numFmtId="0" fontId="3" fillId="0" borderId="0" xfId="4" applyFont="1" applyFill="1" applyAlignment="1">
      <alignment vertical="center"/>
    </xf>
    <xf numFmtId="164" fontId="6" fillId="0" borderId="0" xfId="1" applyFont="1" applyFill="1" applyBorder="1" applyAlignment="1">
      <alignment vertical="center"/>
    </xf>
    <xf numFmtId="168" fontId="6" fillId="0" borderId="4" xfId="1" applyNumberFormat="1" applyFont="1" applyBorder="1" applyAlignment="1" applyProtection="1">
      <alignment vertical="center"/>
    </xf>
    <xf numFmtId="164" fontId="6" fillId="0" borderId="0" xfId="1" applyFont="1" applyFill="1" applyAlignment="1">
      <alignment vertical="center"/>
    </xf>
    <xf numFmtId="0" fontId="6" fillId="0" borderId="0" xfId="4" applyFont="1" applyFill="1" applyAlignment="1">
      <alignment vertical="center"/>
    </xf>
    <xf numFmtId="164" fontId="10" fillId="0" borderId="0" xfId="1" applyFont="1" applyBorder="1" applyAlignment="1" applyProtection="1">
      <alignment vertical="center"/>
    </xf>
    <xf numFmtId="164" fontId="6" fillId="0" borderId="0" xfId="1" applyFont="1" applyFill="1" applyBorder="1" applyAlignment="1" applyProtection="1">
      <alignment vertical="center"/>
    </xf>
    <xf numFmtId="164" fontId="10" fillId="0" borderId="0" xfId="1" applyFont="1" applyFill="1" applyBorder="1" applyAlignment="1" applyProtection="1">
      <alignment vertical="center" wrapText="1"/>
    </xf>
    <xf numFmtId="164" fontId="10" fillId="0" borderId="0" xfId="1" applyFont="1" applyFill="1" applyBorder="1" applyAlignment="1" applyProtection="1">
      <alignment vertical="center"/>
    </xf>
    <xf numFmtId="168" fontId="6" fillId="0" borderId="18" xfId="1" applyNumberFormat="1" applyFont="1" applyBorder="1" applyAlignment="1" applyProtection="1">
      <alignment vertical="center"/>
    </xf>
    <xf numFmtId="164" fontId="6" fillId="0" borderId="26" xfId="1" applyFont="1" applyBorder="1" applyAlignment="1">
      <alignment vertical="center"/>
    </xf>
    <xf numFmtId="164" fontId="3" fillId="0" borderId="27" xfId="1" applyFont="1" applyBorder="1" applyAlignment="1" applyProtection="1">
      <alignment vertical="center"/>
    </xf>
    <xf numFmtId="164" fontId="6" fillId="0" borderId="27" xfId="1" applyFont="1" applyBorder="1" applyAlignment="1" applyProtection="1">
      <alignment vertical="center"/>
    </xf>
    <xf numFmtId="164" fontId="6" fillId="0" borderId="27" xfId="1" applyFont="1" applyFill="1" applyBorder="1" applyAlignment="1" applyProtection="1">
      <alignment vertical="center" wrapText="1"/>
    </xf>
    <xf numFmtId="168" fontId="6" fillId="0" borderId="28" xfId="1" applyNumberFormat="1" applyFont="1" applyBorder="1" applyAlignment="1" applyProtection="1">
      <alignment vertical="center"/>
    </xf>
    <xf numFmtId="168" fontId="6" fillId="0" borderId="29" xfId="1" applyNumberFormat="1" applyFont="1" applyFill="1" applyBorder="1" applyAlignment="1" applyProtection="1">
      <alignment horizontal="right" vertical="center"/>
    </xf>
    <xf numFmtId="164" fontId="3" fillId="0" borderId="29" xfId="1" applyFont="1" applyBorder="1" applyAlignment="1" applyProtection="1">
      <alignment horizontal="right" vertical="center"/>
    </xf>
    <xf numFmtId="10" fontId="10" fillId="0" borderId="30" xfId="3" applyNumberFormat="1" applyFont="1" applyBorder="1" applyAlignment="1" applyProtection="1">
      <alignment horizontal="right" vertical="center"/>
    </xf>
    <xf numFmtId="164" fontId="6" fillId="0" borderId="0" xfId="1" applyFont="1" applyFill="1" applyBorder="1" applyAlignment="1" applyProtection="1">
      <alignment horizontal="right" vertical="center"/>
    </xf>
    <xf numFmtId="168" fontId="6" fillId="0" borderId="18" xfId="1" applyNumberFormat="1" applyFont="1" applyBorder="1" applyAlignment="1" applyProtection="1">
      <alignment horizontal="right" vertical="center"/>
    </xf>
    <xf numFmtId="168" fontId="6" fillId="0" borderId="31" xfId="1" applyNumberFormat="1" applyFont="1" applyBorder="1" applyAlignment="1" applyProtection="1">
      <alignment vertical="center"/>
    </xf>
    <xf numFmtId="168" fontId="6" fillId="0" borderId="21" xfId="1" applyNumberFormat="1" applyFont="1" applyBorder="1" applyAlignment="1" applyProtection="1">
      <alignment vertical="center"/>
    </xf>
    <xf numFmtId="164" fontId="3" fillId="0" borderId="0" xfId="1" applyFont="1" applyFill="1" applyBorder="1" applyAlignment="1" applyProtection="1">
      <alignment vertical="center"/>
    </xf>
    <xf numFmtId="168" fontId="3" fillId="0" borderId="18" xfId="1" applyNumberFormat="1" applyFont="1" applyBorder="1" applyAlignment="1" applyProtection="1">
      <alignment horizontal="right" vertical="center"/>
    </xf>
    <xf numFmtId="168" fontId="3" fillId="0" borderId="18" xfId="1" applyNumberFormat="1" applyFont="1" applyBorder="1" applyAlignment="1">
      <alignment horizontal="right" vertical="center"/>
    </xf>
    <xf numFmtId="10" fontId="9" fillId="3" borderId="13" xfId="3" applyNumberFormat="1" applyFont="1" applyFill="1" applyBorder="1" applyAlignment="1" applyProtection="1">
      <alignment horizontal="right" vertical="center"/>
    </xf>
    <xf numFmtId="164" fontId="3" fillId="0" borderId="15" xfId="1" applyFont="1" applyBorder="1" applyAlignment="1" applyProtection="1">
      <alignment vertical="center"/>
    </xf>
    <xf numFmtId="164" fontId="3" fillId="0" borderId="5" xfId="1" applyFont="1" applyBorder="1" applyAlignment="1" applyProtection="1">
      <alignment vertical="center"/>
    </xf>
    <xf numFmtId="168" fontId="3" fillId="0" borderId="5" xfId="1" applyNumberFormat="1" applyFont="1" applyBorder="1" applyAlignment="1" applyProtection="1">
      <alignment vertical="center"/>
    </xf>
    <xf numFmtId="164" fontId="3" fillId="0" borderId="11" xfId="1" applyFont="1" applyBorder="1" applyAlignment="1" applyProtection="1">
      <alignment vertical="center"/>
    </xf>
    <xf numFmtId="164" fontId="3" fillId="0" borderId="14" xfId="1" applyFont="1" applyFill="1" applyBorder="1" applyAlignment="1" applyProtection="1">
      <alignment vertical="center"/>
    </xf>
    <xf numFmtId="168" fontId="3" fillId="0" borderId="0" xfId="1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>
      <alignment vertical="center"/>
    </xf>
    <xf numFmtId="168" fontId="3" fillId="2" borderId="33" xfId="1" applyNumberFormat="1" applyFont="1" applyFill="1" applyBorder="1" applyAlignment="1" applyProtection="1">
      <alignment horizontal="right" vertical="center"/>
    </xf>
    <xf numFmtId="164" fontId="3" fillId="2" borderId="33" xfId="1" applyFont="1" applyFill="1" applyBorder="1" applyAlignment="1" applyProtection="1">
      <alignment horizontal="right" vertical="center"/>
    </xf>
    <xf numFmtId="10" fontId="9" fillId="3" borderId="34" xfId="3" applyNumberFormat="1" applyFont="1" applyFill="1" applyBorder="1" applyAlignment="1" applyProtection="1">
      <alignment horizontal="right" vertical="center"/>
    </xf>
    <xf numFmtId="164" fontId="6" fillId="0" borderId="5" xfId="1" applyFont="1" applyFill="1" applyBorder="1" applyAlignment="1" applyProtection="1">
      <alignment vertical="center"/>
    </xf>
    <xf numFmtId="164" fontId="3" fillId="0" borderId="0" xfId="1" applyFont="1" applyFill="1" applyBorder="1" applyAlignment="1">
      <alignment vertical="center"/>
    </xf>
    <xf numFmtId="168" fontId="3" fillId="2" borderId="3" xfId="1" applyNumberFormat="1" applyFont="1" applyFill="1" applyBorder="1" applyAlignment="1" applyProtection="1">
      <alignment horizontal="right" vertical="center"/>
    </xf>
    <xf numFmtId="164" fontId="3" fillId="2" borderId="3" xfId="1" applyFont="1" applyFill="1" applyBorder="1" applyAlignment="1" applyProtection="1">
      <alignment horizontal="right" vertical="center"/>
    </xf>
    <xf numFmtId="10" fontId="9" fillId="3" borderId="38" xfId="3" applyNumberFormat="1" applyFont="1" applyFill="1" applyBorder="1" applyAlignment="1" applyProtection="1">
      <alignment horizontal="right" vertical="center"/>
    </xf>
    <xf numFmtId="3" fontId="6" fillId="0" borderId="0" xfId="2" applyNumberFormat="1" applyFont="1" applyFill="1" applyBorder="1" applyAlignment="1" applyProtection="1">
      <alignment horizontal="right" vertical="center"/>
    </xf>
    <xf numFmtId="3" fontId="6" fillId="0" borderId="0" xfId="4" applyNumberFormat="1" applyFont="1" applyBorder="1" applyAlignment="1">
      <alignment horizontal="right" vertical="center"/>
    </xf>
    <xf numFmtId="0" fontId="6" fillId="0" borderId="0" xfId="4" applyFont="1" applyBorder="1" applyAlignment="1">
      <alignment vertical="center"/>
    </xf>
    <xf numFmtId="164" fontId="4" fillId="0" borderId="0" xfId="1" applyFont="1" applyBorder="1" applyAlignment="1">
      <alignment horizontal="center" vertical="center"/>
    </xf>
    <xf numFmtId="164" fontId="5" fillId="0" borderId="0" xfId="1" applyFont="1" applyBorder="1" applyAlignment="1">
      <alignment vertical="center"/>
    </xf>
    <xf numFmtId="3" fontId="3" fillId="0" borderId="0" xfId="4" applyNumberFormat="1" applyFont="1" applyBorder="1" applyAlignment="1">
      <alignment horizontal="center" vertical="center"/>
    </xf>
    <xf numFmtId="3" fontId="6" fillId="0" borderId="12" xfId="2" quotePrefix="1" applyNumberFormat="1" applyFont="1" applyFill="1" applyBorder="1" applyAlignment="1" applyProtection="1">
      <alignment horizontal="center" vertical="center" wrapText="1"/>
    </xf>
    <xf numFmtId="164" fontId="3" fillId="0" borderId="14" xfId="1" applyFont="1" applyBorder="1" applyAlignment="1" applyProtection="1">
      <alignment horizontal="center" vertical="center" wrapText="1"/>
    </xf>
    <xf numFmtId="164" fontId="3" fillId="0" borderId="0" xfId="1" applyFont="1" applyBorder="1" applyAlignment="1" applyProtection="1">
      <alignment horizontal="center" vertical="center" wrapText="1"/>
    </xf>
    <xf numFmtId="164" fontId="3" fillId="0" borderId="0" xfId="1" applyFont="1" applyFill="1" applyBorder="1" applyAlignment="1">
      <alignment horizontal="left" vertical="center"/>
    </xf>
    <xf numFmtId="164" fontId="6" fillId="0" borderId="15" xfId="1" applyFont="1" applyBorder="1" applyAlignment="1" applyProtection="1">
      <alignment horizontal="right" vertical="center" wrapText="1"/>
    </xf>
    <xf numFmtId="164" fontId="6" fillId="0" borderId="5" xfId="1" applyFont="1" applyBorder="1" applyAlignment="1" applyProtection="1">
      <alignment horizontal="right" vertical="center" wrapText="1"/>
    </xf>
    <xf numFmtId="164" fontId="6" fillId="0" borderId="18" xfId="1" applyFont="1" applyBorder="1" applyAlignment="1" applyProtection="1">
      <alignment horizontal="right" vertical="center" wrapText="1"/>
    </xf>
    <xf numFmtId="3" fontId="6" fillId="0" borderId="19" xfId="4" applyNumberFormat="1" applyFont="1" applyBorder="1" applyAlignment="1" applyProtection="1">
      <alignment horizontal="right" vertical="center" wrapText="1"/>
    </xf>
    <xf numFmtId="164" fontId="3" fillId="0" borderId="5" xfId="1" applyFont="1" applyFill="1" applyBorder="1" applyAlignment="1" applyProtection="1">
      <alignment horizontal="left" vertical="center"/>
    </xf>
    <xf numFmtId="164" fontId="3" fillId="0" borderId="5" xfId="1" applyFont="1" applyBorder="1" applyAlignment="1" applyProtection="1">
      <alignment horizontal="right" vertical="center"/>
    </xf>
    <xf numFmtId="3" fontId="3" fillId="0" borderId="19" xfId="4" applyNumberFormat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left" vertical="center"/>
    </xf>
    <xf numFmtId="164" fontId="6" fillId="0" borderId="5" xfId="1" applyFont="1" applyBorder="1" applyAlignment="1" applyProtection="1">
      <alignment horizontal="right" vertical="center"/>
    </xf>
    <xf numFmtId="164" fontId="6" fillId="0" borderId="0" xfId="1" applyFont="1" applyBorder="1" applyAlignment="1" applyProtection="1">
      <alignment horizontal="left" vertical="center"/>
    </xf>
    <xf numFmtId="164" fontId="3" fillId="3" borderId="12" xfId="1" applyFont="1" applyFill="1" applyBorder="1" applyAlignment="1" applyProtection="1">
      <alignment horizontal="right" vertical="center"/>
    </xf>
    <xf numFmtId="164" fontId="3" fillId="0" borderId="14" xfId="1" applyFont="1" applyBorder="1" applyAlignment="1" applyProtection="1">
      <alignment horizontal="left" vertical="center"/>
    </xf>
    <xf numFmtId="164" fontId="3" fillId="0" borderId="15" xfId="1" applyFont="1" applyBorder="1" applyAlignment="1" applyProtection="1">
      <alignment horizontal="right" vertical="center"/>
    </xf>
    <xf numFmtId="168" fontId="3" fillId="0" borderId="16" xfId="1" applyNumberFormat="1" applyFont="1" applyBorder="1" applyAlignment="1" applyProtection="1">
      <alignment horizontal="right" vertical="center"/>
    </xf>
    <xf numFmtId="10" fontId="3" fillId="0" borderId="19" xfId="3" applyNumberFormat="1" applyFont="1" applyBorder="1" applyAlignment="1" applyProtection="1">
      <alignment horizontal="right" vertical="center"/>
    </xf>
    <xf numFmtId="164" fontId="3" fillId="0" borderId="11" xfId="1" applyFont="1" applyBorder="1" applyAlignment="1" applyProtection="1">
      <alignment horizontal="right" vertical="center"/>
    </xf>
    <xf numFmtId="164" fontId="3" fillId="0" borderId="14" xfId="1" quotePrefix="1" applyFont="1" applyBorder="1" applyAlignment="1" applyProtection="1">
      <alignment horizontal="left" vertical="center"/>
    </xf>
    <xf numFmtId="164" fontId="3" fillId="0" borderId="0" xfId="1" quotePrefix="1" applyFont="1" applyBorder="1" applyAlignment="1" applyProtection="1">
      <alignment horizontal="center" vertical="center"/>
    </xf>
    <xf numFmtId="168" fontId="3" fillId="0" borderId="16" xfId="1" applyNumberFormat="1" applyFont="1" applyBorder="1" applyAlignment="1">
      <alignment vertical="center"/>
    </xf>
    <xf numFmtId="164" fontId="9" fillId="0" borderId="12" xfId="1" quotePrefix="1" applyFont="1" applyBorder="1" applyAlignment="1" applyProtection="1">
      <alignment horizontal="center" vertical="center"/>
    </xf>
    <xf numFmtId="164" fontId="9" fillId="0" borderId="24" xfId="1" applyFont="1" applyBorder="1" applyAlignment="1" applyProtection="1">
      <alignment horizontal="center" vertical="center"/>
    </xf>
    <xf numFmtId="168" fontId="9" fillId="0" borderId="5" xfId="1" applyNumberFormat="1" applyFont="1" applyBorder="1" applyAlignment="1" applyProtection="1">
      <alignment horizontal="center" vertical="center"/>
    </xf>
    <xf numFmtId="164" fontId="3" fillId="0" borderId="5" xfId="1" applyFont="1" applyFill="1" applyBorder="1" applyAlignment="1">
      <alignment horizontal="left" vertical="center"/>
    </xf>
    <xf numFmtId="164" fontId="3" fillId="0" borderId="18" xfId="1" applyFont="1" applyBorder="1" applyAlignment="1">
      <alignment horizontal="right" vertical="center"/>
    </xf>
    <xf numFmtId="168" fontId="3" fillId="0" borderId="5" xfId="1" applyNumberFormat="1" applyFont="1" applyBorder="1" applyAlignment="1" applyProtection="1">
      <alignment horizontal="right" vertical="center"/>
    </xf>
    <xf numFmtId="164" fontId="6" fillId="0" borderId="5" xfId="1" applyFont="1" applyBorder="1" applyAlignment="1">
      <alignment horizontal="right" vertical="center"/>
    </xf>
    <xf numFmtId="164" fontId="9" fillId="0" borderId="5" xfId="1" applyFont="1" applyFill="1" applyBorder="1" applyAlignment="1" applyProtection="1">
      <alignment horizontal="left" vertical="center"/>
    </xf>
    <xf numFmtId="164" fontId="3" fillId="0" borderId="14" xfId="1" applyFont="1" applyBorder="1" applyAlignment="1">
      <alignment horizontal="center" vertical="center"/>
    </xf>
    <xf numFmtId="164" fontId="3" fillId="0" borderId="0" xfId="1" applyFont="1" applyBorder="1" applyAlignment="1">
      <alignment horizontal="left" vertical="center"/>
    </xf>
    <xf numFmtId="164" fontId="3" fillId="0" borderId="5" xfId="1" applyFont="1" applyFill="1" applyBorder="1" applyAlignment="1" applyProtection="1">
      <alignment horizontal="right" vertical="center"/>
    </xf>
    <xf numFmtId="164" fontId="3" fillId="0" borderId="21" xfId="1" applyFont="1" applyBorder="1" applyAlignment="1" applyProtection="1">
      <alignment horizontal="right" vertical="center"/>
    </xf>
    <xf numFmtId="164" fontId="3" fillId="3" borderId="33" xfId="1" applyFont="1" applyFill="1" applyBorder="1" applyAlignment="1" applyProtection="1">
      <alignment horizontal="right" vertical="center"/>
    </xf>
    <xf numFmtId="0" fontId="6" fillId="0" borderId="0" xfId="4" applyFont="1" applyAlignment="1">
      <alignment horizontal="center" vertical="center"/>
    </xf>
    <xf numFmtId="3" fontId="6" fillId="0" borderId="0" xfId="4" applyNumberFormat="1" applyFont="1" applyAlignment="1">
      <alignment vertical="center"/>
    </xf>
    <xf numFmtId="0" fontId="4" fillId="0" borderId="0" xfId="4" applyFont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10" fontId="6" fillId="0" borderId="41" xfId="2" applyNumberFormat="1" applyFont="1" applyFill="1" applyBorder="1" applyAlignment="1" applyProtection="1">
      <alignment horizontal="right" vertical="center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6" fillId="0" borderId="44" xfId="0" applyFont="1" applyBorder="1" applyAlignment="1">
      <alignment vertical="center"/>
    </xf>
    <xf numFmtId="164" fontId="6" fillId="0" borderId="45" xfId="1" applyFont="1" applyBorder="1" applyAlignment="1">
      <alignment vertical="center"/>
    </xf>
    <xf numFmtId="164" fontId="6" fillId="0" borderId="44" xfId="1" applyFont="1" applyFill="1" applyBorder="1" applyAlignment="1">
      <alignment vertical="center"/>
    </xf>
    <xf numFmtId="164" fontId="6" fillId="0" borderId="16" xfId="1" applyFont="1" applyFill="1" applyBorder="1" applyAlignment="1" applyProtection="1">
      <alignment horizontal="right" vertical="center" wrapText="1"/>
    </xf>
    <xf numFmtId="10" fontId="6" fillId="0" borderId="17" xfId="2" applyNumberFormat="1" applyFont="1" applyFill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164" fontId="3" fillId="0" borderId="41" xfId="1" applyFont="1" applyBorder="1" applyAlignment="1" applyProtection="1">
      <alignment horizontal="left" vertical="center"/>
    </xf>
    <xf numFmtId="164" fontId="6" fillId="0" borderId="18" xfId="1" applyFont="1" applyFill="1" applyBorder="1" applyAlignment="1" applyProtection="1">
      <alignment horizontal="right" vertical="center"/>
    </xf>
    <xf numFmtId="10" fontId="6" fillId="0" borderId="19" xfId="2" applyNumberFormat="1" applyFont="1" applyFill="1" applyBorder="1" applyAlignment="1" applyProtection="1">
      <alignment horizontal="right" vertical="center"/>
    </xf>
    <xf numFmtId="0" fontId="6" fillId="0" borderId="5" xfId="0" applyFont="1" applyBorder="1" applyAlignment="1" applyProtection="1">
      <alignment horizontal="left" vertical="center"/>
    </xf>
    <xf numFmtId="164" fontId="6" fillId="0" borderId="41" xfId="1" applyFont="1" applyBorder="1" applyAlignment="1" applyProtection="1">
      <alignment horizontal="left" vertical="center"/>
    </xf>
    <xf numFmtId="164" fontId="3" fillId="0" borderId="41" xfId="1" applyFont="1" applyFill="1" applyBorder="1" applyAlignment="1">
      <alignment vertical="center"/>
    </xf>
    <xf numFmtId="10" fontId="3" fillId="0" borderId="41" xfId="3" applyNumberFormat="1" applyFont="1" applyFill="1" applyBorder="1" applyAlignment="1">
      <alignment vertical="center"/>
    </xf>
    <xf numFmtId="0" fontId="10" fillId="0" borderId="5" xfId="0" applyFont="1" applyBorder="1" applyAlignment="1" applyProtection="1">
      <alignment horizontal="left" vertical="center"/>
    </xf>
    <xf numFmtId="164" fontId="10" fillId="0" borderId="41" xfId="1" applyFont="1" applyBorder="1" applyAlignment="1" applyProtection="1">
      <alignment horizontal="right" vertical="center"/>
    </xf>
    <xf numFmtId="10" fontId="6" fillId="0" borderId="41" xfId="3" applyNumberFormat="1" applyFont="1" applyFill="1" applyBorder="1" applyAlignment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 wrapText="1"/>
    </xf>
    <xf numFmtId="164" fontId="9" fillId="0" borderId="41" xfId="1" applyFont="1" applyBorder="1" applyAlignment="1" applyProtection="1">
      <alignment horizontal="right" vertical="center"/>
    </xf>
    <xf numFmtId="164" fontId="3" fillId="2" borderId="46" xfId="1" applyFont="1" applyFill="1" applyBorder="1" applyAlignment="1" applyProtection="1">
      <alignment horizontal="right" vertical="center"/>
    </xf>
    <xf numFmtId="10" fontId="3" fillId="3" borderId="47" xfId="3" applyNumberFormat="1" applyFont="1" applyFill="1" applyBorder="1" applyAlignment="1">
      <alignment vertical="center"/>
    </xf>
    <xf numFmtId="164" fontId="6" fillId="0" borderId="41" xfId="1" applyFont="1" applyBorder="1" applyAlignment="1" applyProtection="1">
      <alignment horizontal="right" vertical="center"/>
    </xf>
    <xf numFmtId="0" fontId="3" fillId="0" borderId="5" xfId="0" quotePrefix="1" applyFont="1" applyBorder="1" applyAlignment="1" applyProtection="1">
      <alignment horizontal="left" vertical="center"/>
    </xf>
    <xf numFmtId="164" fontId="3" fillId="0" borderId="41" xfId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left" vertical="center"/>
    </xf>
    <xf numFmtId="164" fontId="3" fillId="0" borderId="48" xfId="1" applyFont="1" applyBorder="1" applyAlignment="1" applyProtection="1">
      <alignment horizontal="right" vertical="center"/>
    </xf>
    <xf numFmtId="164" fontId="3" fillId="2" borderId="40" xfId="1" applyFont="1" applyFill="1" applyBorder="1" applyAlignment="1" applyProtection="1">
      <alignment horizontal="right" vertical="center"/>
    </xf>
    <xf numFmtId="0" fontId="6" fillId="0" borderId="50" xfId="0" applyFont="1" applyBorder="1" applyAlignment="1" applyProtection="1">
      <alignment horizontal="left" vertical="center"/>
    </xf>
    <xf numFmtId="0" fontId="3" fillId="0" borderId="5" xfId="0" applyFont="1" applyBorder="1" applyAlignment="1">
      <alignment vertical="center"/>
    </xf>
    <xf numFmtId="164" fontId="3" fillId="0" borderId="19" xfId="1" applyFont="1" applyBorder="1" applyAlignment="1" applyProtection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164" fontId="3" fillId="0" borderId="48" xfId="1" applyFont="1" applyBorder="1" applyAlignment="1">
      <alignment horizontal="right" vertical="center"/>
    </xf>
    <xf numFmtId="164" fontId="3" fillId="2" borderId="34" xfId="1" applyFont="1" applyFill="1" applyBorder="1" applyAlignment="1" applyProtection="1">
      <alignment horizontal="right" vertical="center"/>
    </xf>
    <xf numFmtId="0" fontId="6" fillId="0" borderId="5" xfId="0" applyFont="1" applyBorder="1" applyAlignment="1">
      <alignment vertical="center"/>
    </xf>
    <xf numFmtId="164" fontId="6" fillId="0" borderId="19" xfId="1" applyFont="1" applyBorder="1" applyAlignment="1">
      <alignment horizontal="right" vertical="center"/>
    </xf>
    <xf numFmtId="0" fontId="9" fillId="0" borderId="5" xfId="0" applyFont="1" applyBorder="1" applyAlignment="1" applyProtection="1">
      <alignment horizontal="left" vertical="center"/>
    </xf>
    <xf numFmtId="164" fontId="6" fillId="0" borderId="19" xfId="1" applyFont="1" applyFill="1" applyBorder="1" applyAlignment="1">
      <alignment horizontal="right" vertical="center"/>
    </xf>
    <xf numFmtId="0" fontId="3" fillId="0" borderId="51" xfId="0" applyFont="1" applyBorder="1" applyAlignment="1">
      <alignment vertical="center"/>
    </xf>
    <xf numFmtId="164" fontId="3" fillId="0" borderId="30" xfId="1" applyFont="1" applyFill="1" applyBorder="1" applyAlignment="1">
      <alignment horizontal="right" vertical="center"/>
    </xf>
    <xf numFmtId="10" fontId="3" fillId="0" borderId="53" xfId="3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0" fontId="6" fillId="0" borderId="0" xfId="2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4" fontId="3" fillId="0" borderId="2" xfId="1" applyFont="1" applyFill="1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164" fontId="6" fillId="0" borderId="0" xfId="1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64" fontId="6" fillId="0" borderId="0" xfId="1" applyFont="1" applyAlignment="1">
      <alignment vertical="center" wrapText="1"/>
    </xf>
    <xf numFmtId="10" fontId="6" fillId="0" borderId="0" xfId="2" applyNumberFormat="1" applyFont="1" applyFill="1" applyAlignment="1">
      <alignment vertical="center" wrapText="1"/>
    </xf>
    <xf numFmtId="167" fontId="6" fillId="0" borderId="0" xfId="2" applyNumberFormat="1" applyFont="1" applyFill="1" applyAlignment="1">
      <alignment vertical="center"/>
    </xf>
    <xf numFmtId="10" fontId="6" fillId="0" borderId="0" xfId="2" applyNumberFormat="1" applyFont="1" applyFill="1" applyAlignment="1">
      <alignment vertical="center"/>
    </xf>
    <xf numFmtId="164" fontId="6" fillId="3" borderId="12" xfId="1" quotePrefix="1" applyFont="1" applyFill="1" applyBorder="1" applyAlignment="1" applyProtection="1">
      <alignment horizontal="center" vertical="center" wrapText="1"/>
    </xf>
    <xf numFmtId="10" fontId="6" fillId="3" borderId="13" xfId="2" quotePrefix="1" applyNumberFormat="1" applyFont="1" applyFill="1" applyBorder="1" applyAlignment="1" applyProtection="1">
      <alignment horizontal="center" vertical="center" wrapText="1"/>
    </xf>
    <xf numFmtId="164" fontId="3" fillId="2" borderId="35" xfId="1" applyFont="1" applyFill="1" applyBorder="1" applyAlignment="1" applyProtection="1">
      <alignment horizontal="left" vertical="center"/>
    </xf>
    <xf numFmtId="164" fontId="3" fillId="2" borderId="36" xfId="1" applyFont="1" applyFill="1" applyBorder="1" applyAlignment="1" applyProtection="1">
      <alignment horizontal="left" vertical="center"/>
    </xf>
    <xf numFmtId="164" fontId="3" fillId="2" borderId="27" xfId="1" applyFont="1" applyFill="1" applyBorder="1" applyAlignment="1" applyProtection="1">
      <alignment horizontal="left" vertical="center"/>
    </xf>
    <xf numFmtId="164" fontId="3" fillId="2" borderId="37" xfId="1" applyFont="1" applyFill="1" applyBorder="1" applyAlignment="1" applyProtection="1">
      <alignment horizontal="left" vertical="center"/>
    </xf>
    <xf numFmtId="164" fontId="10" fillId="0" borderId="0" xfId="1" applyFont="1" applyFill="1" applyBorder="1" applyAlignment="1" applyProtection="1">
      <alignment horizontal="left" vertical="center" wrapText="1"/>
    </xf>
    <xf numFmtId="164" fontId="10" fillId="0" borderId="5" xfId="1" applyFont="1" applyFill="1" applyBorder="1" applyAlignment="1" applyProtection="1">
      <alignment horizontal="left" vertical="center" wrapText="1"/>
    </xf>
    <xf numFmtId="164" fontId="3" fillId="2" borderId="22" xfId="1" applyFont="1" applyFill="1" applyBorder="1" applyAlignment="1" applyProtection="1">
      <alignment vertical="center"/>
    </xf>
    <xf numFmtId="164" fontId="3" fillId="2" borderId="23" xfId="1" applyFont="1" applyFill="1" applyBorder="1" applyAlignment="1" applyProtection="1">
      <alignment vertical="center"/>
    </xf>
    <xf numFmtId="164" fontId="3" fillId="2" borderId="15" xfId="1" applyFont="1" applyFill="1" applyBorder="1" applyAlignment="1" applyProtection="1">
      <alignment vertical="center"/>
    </xf>
    <xf numFmtId="164" fontId="3" fillId="2" borderId="24" xfId="1" applyFont="1" applyFill="1" applyBorder="1" applyAlignment="1" applyProtection="1">
      <alignment vertical="center"/>
    </xf>
    <xf numFmtId="164" fontId="3" fillId="2" borderId="0" xfId="1" applyFont="1" applyFill="1" applyBorder="1" applyAlignment="1" applyProtection="1">
      <alignment vertical="center"/>
    </xf>
    <xf numFmtId="164" fontId="3" fillId="2" borderId="1" xfId="1" applyFont="1" applyFill="1" applyBorder="1" applyAlignment="1" applyProtection="1">
      <alignment vertical="center"/>
    </xf>
    <xf numFmtId="164" fontId="3" fillId="2" borderId="2" xfId="1" applyFont="1" applyFill="1" applyBorder="1" applyAlignment="1" applyProtection="1">
      <alignment vertical="center"/>
    </xf>
    <xf numFmtId="164" fontId="3" fillId="2" borderId="39" xfId="1" applyFont="1" applyFill="1" applyBorder="1" applyAlignment="1" applyProtection="1">
      <alignment vertical="center"/>
    </xf>
    <xf numFmtId="164" fontId="3" fillId="2" borderId="32" xfId="1" applyFont="1" applyFill="1" applyBorder="1" applyAlignment="1" applyProtection="1">
      <alignment horizontal="left" vertical="center"/>
    </xf>
    <xf numFmtId="164" fontId="3" fillId="2" borderId="12" xfId="1" applyFont="1" applyFill="1" applyBorder="1" applyAlignment="1" applyProtection="1">
      <alignment horizontal="left" vertical="center"/>
    </xf>
    <xf numFmtId="164" fontId="3" fillId="2" borderId="16" xfId="1" applyFont="1" applyFill="1" applyBorder="1" applyAlignment="1" applyProtection="1">
      <alignment horizontal="left" vertical="center"/>
    </xf>
    <xf numFmtId="164" fontId="3" fillId="2" borderId="32" xfId="1" applyFont="1" applyFill="1" applyBorder="1" applyAlignment="1" applyProtection="1">
      <alignment vertical="center"/>
    </xf>
    <xf numFmtId="164" fontId="3" fillId="2" borderId="12" xfId="1" applyFont="1" applyFill="1" applyBorder="1" applyAlignment="1" applyProtection="1">
      <alignment vertical="center"/>
    </xf>
    <xf numFmtId="164" fontId="3" fillId="2" borderId="18" xfId="1" applyFont="1" applyFill="1" applyBorder="1" applyAlignment="1" applyProtection="1">
      <alignment vertical="center"/>
    </xf>
    <xf numFmtId="164" fontId="3" fillId="2" borderId="21" xfId="1" applyFont="1" applyFill="1" applyBorder="1" applyAlignment="1" applyProtection="1">
      <alignment vertical="center"/>
    </xf>
    <xf numFmtId="164" fontId="2" fillId="0" borderId="1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3" fontId="3" fillId="0" borderId="33" xfId="4" applyNumberFormat="1" applyFont="1" applyBorder="1" applyAlignment="1">
      <alignment horizontal="center" vertical="center"/>
    </xf>
    <xf numFmtId="3" fontId="3" fillId="0" borderId="34" xfId="4" applyNumberFormat="1" applyFont="1" applyBorder="1" applyAlignment="1">
      <alignment horizontal="center" vertical="center"/>
    </xf>
    <xf numFmtId="165" fontId="8" fillId="0" borderId="6" xfId="5" applyFont="1" applyFill="1" applyBorder="1" applyAlignment="1">
      <alignment horizontal="center" vertical="center" wrapText="1"/>
    </xf>
    <xf numFmtId="165" fontId="8" fillId="0" borderId="7" xfId="5" applyFont="1" applyFill="1" applyBorder="1" applyAlignment="1">
      <alignment horizontal="center" vertical="center" wrapText="1"/>
    </xf>
    <xf numFmtId="165" fontId="8" fillId="0" borderId="10" xfId="5" applyFont="1" applyFill="1" applyBorder="1" applyAlignment="1">
      <alignment horizontal="center" vertical="center" wrapText="1"/>
    </xf>
    <xf numFmtId="165" fontId="8" fillId="0" borderId="11" xfId="5" applyFont="1" applyFill="1" applyBorder="1" applyAlignment="1">
      <alignment horizontal="center" vertical="center" wrapText="1"/>
    </xf>
    <xf numFmtId="165" fontId="8" fillId="0" borderId="0" xfId="5" applyFont="1" applyFill="1" applyBorder="1" applyAlignment="1">
      <alignment horizontal="center" vertical="center" wrapText="1"/>
    </xf>
    <xf numFmtId="164" fontId="6" fillId="0" borderId="8" xfId="1" quotePrefix="1" applyFont="1" applyFill="1" applyBorder="1" applyAlignment="1" applyProtection="1">
      <alignment horizontal="center" vertical="center" wrapText="1"/>
    </xf>
    <xf numFmtId="164" fontId="6" fillId="0" borderId="12" xfId="1" quotePrefix="1" applyFont="1" applyFill="1" applyBorder="1" applyAlignment="1" applyProtection="1">
      <alignment horizontal="center" vertical="center" wrapText="1"/>
    </xf>
    <xf numFmtId="3" fontId="6" fillId="0" borderId="8" xfId="2" quotePrefix="1" applyNumberFormat="1" applyFont="1" applyFill="1" applyBorder="1" applyAlignment="1" applyProtection="1">
      <alignment horizontal="center" vertical="center" wrapText="1"/>
    </xf>
    <xf numFmtId="3" fontId="6" fillId="0" borderId="9" xfId="2" quotePrefix="1" applyNumberFormat="1" applyFont="1" applyFill="1" applyBorder="1" applyAlignment="1" applyProtection="1">
      <alignment horizontal="center" vertical="center" wrapText="1"/>
    </xf>
    <xf numFmtId="164" fontId="3" fillId="2" borderId="16" xfId="1" applyFont="1" applyFill="1" applyBorder="1" applyAlignment="1" applyProtection="1">
      <alignment vertical="center"/>
    </xf>
    <xf numFmtId="164" fontId="9" fillId="0" borderId="0" xfId="1" quotePrefix="1" applyFont="1" applyFill="1" applyBorder="1" applyAlignment="1" applyProtection="1">
      <alignment horizontal="left" vertical="center" wrapText="1"/>
    </xf>
    <xf numFmtId="164" fontId="9" fillId="0" borderId="5" xfId="1" quotePrefix="1" applyFont="1" applyFill="1" applyBorder="1" applyAlignment="1" applyProtection="1">
      <alignment horizontal="left" vertical="center" wrapText="1"/>
    </xf>
    <xf numFmtId="164" fontId="3" fillId="2" borderId="22" xfId="1" applyFont="1" applyFill="1" applyBorder="1" applyAlignment="1" applyProtection="1">
      <alignment horizontal="left" vertical="center"/>
    </xf>
    <xf numFmtId="164" fontId="3" fillId="2" borderId="23" xfId="1" applyFont="1" applyFill="1" applyBorder="1" applyAlignment="1" applyProtection="1">
      <alignment horizontal="left" vertical="center"/>
    </xf>
    <xf numFmtId="164" fontId="3" fillId="2" borderId="24" xfId="1" applyFont="1" applyFill="1" applyBorder="1" applyAlignment="1" applyProtection="1">
      <alignment horizontal="left" vertical="center"/>
    </xf>
    <xf numFmtId="0" fontId="2" fillId="0" borderId="28" xfId="4" applyFont="1" applyBorder="1" applyAlignment="1">
      <alignment horizontal="center" vertical="center" wrapText="1"/>
    </xf>
    <xf numFmtId="0" fontId="2" fillId="0" borderId="27" xfId="4" applyFont="1" applyBorder="1" applyAlignment="1">
      <alignment horizontal="center" vertical="center" wrapText="1"/>
    </xf>
    <xf numFmtId="3" fontId="3" fillId="0" borderId="29" xfId="4" applyNumberFormat="1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3" fontId="3" fillId="0" borderId="3" xfId="4" applyNumberFormat="1" applyFont="1" applyBorder="1" applyAlignment="1">
      <alignment horizontal="center" vertical="center"/>
    </xf>
    <xf numFmtId="0" fontId="3" fillId="2" borderId="32" xfId="0" quotePrefix="1" applyFont="1" applyFill="1" applyBorder="1" applyAlignment="1" applyProtection="1">
      <alignment horizontal="left" vertical="center"/>
    </xf>
    <xf numFmtId="0" fontId="3" fillId="2" borderId="12" xfId="0" quotePrefix="1" applyFont="1" applyFill="1" applyBorder="1" applyAlignment="1" applyProtection="1">
      <alignment horizontal="left" vertical="center"/>
    </xf>
    <xf numFmtId="0" fontId="11" fillId="2" borderId="49" xfId="0" quotePrefix="1" applyFont="1" applyFill="1" applyBorder="1" applyAlignment="1" applyProtection="1">
      <alignment horizontal="left" vertical="center"/>
    </xf>
    <xf numFmtId="0" fontId="11" fillId="2" borderId="33" xfId="0" quotePrefix="1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167" fontId="6" fillId="0" borderId="2" xfId="2" quotePrefix="1" applyNumberFormat="1" applyFont="1" applyFill="1" applyBorder="1" applyAlignment="1" applyProtection="1">
      <alignment horizontal="center" vertical="center"/>
    </xf>
    <xf numFmtId="167" fontId="6" fillId="0" borderId="40" xfId="2" quotePrefix="1" applyNumberFormat="1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164" fontId="6" fillId="3" borderId="8" xfId="1" quotePrefix="1" applyFont="1" applyFill="1" applyBorder="1" applyAlignment="1" applyProtection="1">
      <alignment horizontal="center" vertical="center" wrapText="1"/>
    </xf>
    <xf numFmtId="164" fontId="6" fillId="3" borderId="12" xfId="1" quotePrefix="1" applyFont="1" applyFill="1" applyBorder="1" applyAlignment="1" applyProtection="1">
      <alignment horizontal="center" vertical="center" wrapText="1"/>
    </xf>
    <xf numFmtId="167" fontId="6" fillId="3" borderId="8" xfId="2" quotePrefix="1" applyNumberFormat="1" applyFont="1" applyFill="1" applyBorder="1" applyAlignment="1" applyProtection="1">
      <alignment horizontal="center" vertical="center" wrapText="1"/>
    </xf>
    <xf numFmtId="167" fontId="6" fillId="3" borderId="9" xfId="2" quotePrefix="1" applyNumberFormat="1" applyFont="1" applyFill="1" applyBorder="1" applyAlignment="1" applyProtection="1">
      <alignment horizontal="center" vertical="center" wrapText="1"/>
    </xf>
  </cellXfs>
  <cellStyles count="6">
    <cellStyle name="Migliaia" xfId="1" builtinId="3"/>
    <cellStyle name="Migliaia [0]" xfId="2" builtinId="6"/>
    <cellStyle name="Normale" xfId="0" builtinId="0"/>
    <cellStyle name="Normale 2 2" xfId="4"/>
    <cellStyle name="Percentuale" xfId="3" builtinId="5"/>
    <cellStyle name="Titolo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MUNE\BILANCI\2000\AlimentazioneBil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UNE\BILANCI\2001\Preventivo%202001\Bilanci%20aziende\ass%202\BILANCIO%2019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nvenzSISR\Anno%202004-Convenzione%20SISR\Conduzione%20Applicativa_2004\Applicativo_5_2_2004_vers_presentata\piano_2004_v3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903825\Impostazioni%20locali\Temporary%20Internet%20Files\OLK3A\CONDUZIONE\CONDUZIONE%20APPLICATIVA\piano_2004_SaS_Calcolo_Variazione_Aziend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COMUNE\BILANCI\2000\AlimentazioneBil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ola.tognon\Downloads\Bilancio%20Consolidato%202021_RETT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rachellia\Documenti\PIANO%202003\proiezione%20SP%20al%2031-12-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NE\BILANCI\2000\AlimentazioneBil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s%20and%20Settings\tomasin.marzia\Impostazioni%20locali\Temporary%20Internet%20Files\Content.IE5\9SQE5D1F\BILANCI\2000\AlimentazioneBil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s%20and%20Settings\rachellia\Documenti\PIANO%202003\proiezione%20SP%20al%2031-12-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ILANCIO%2019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ARS%20-%20Doc.%20cont.%2099\UTENTI\ECONOMIA\COMUNE\COOPERS\CONSOLID\CONSOL9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Bilancio\2005\consuntivo%202005\Bil%20CSC%202005_collegi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Personali\Tomasin\M.Tomasin\ENTRATE\COGE\COGE\COGE\AOU\BILANCI\2010\REVISIONE%20PAO%202010\DOCUMENTI%20UFFICIALI\BDGT%20DSC%202010_seconda%20fase%20bis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4"/>
      <sheetName val="Alimentazione_CE012"/>
      <sheetName val="AOTS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Fisse_Pers_SSR4"/>
      <sheetName val="Fisse_Pers_SSR5"/>
      <sheetName val="cam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Alim_S_P_7"/>
      <sheetName val="Alimentazion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  <sheetName val="TOTALE_COND_APPL__2004"/>
      <sheetName val="COMPARA_2003-2004_(2)"/>
      <sheetName val="COMPARA_2003-2004"/>
      <sheetName val="A0-AnagrafeSan_-Cond_SISR-2004"/>
      <sheetName val="B0-Er_Serv_San_-dettaglio"/>
      <sheetName val="C0-Sist_Ammin_-Cond_SISR-2004"/>
      <sheetName val="D0-Scamb_Inform_-Cond_SISR-2004"/>
      <sheetName val="E0-Sist_Governo-Cond_SISR-2004"/>
      <sheetName val="nuovi_servizi"/>
      <sheetName val="TOTALE_COND_APPL__20041"/>
      <sheetName val="COMPARA_2003-2004_(2)1"/>
      <sheetName val="COMPARA_2003-20041"/>
      <sheetName val="A0-AnagrafeSan_-Cond_SISR-20041"/>
      <sheetName val="B0-Er_Serv_San_-dettaglio1"/>
      <sheetName val="C0-Sist_Ammin_-Cond_SISR-20041"/>
      <sheetName val="D0-Scamb_Inform_-Cond_SISR-2001"/>
      <sheetName val="E0-Sist_Governo-Cond_SISR-20041"/>
      <sheetName val="nuovi_servizi1"/>
      <sheetName val="TOTALE_COND_APPL__20042"/>
      <sheetName val="COMPARA_2003-2004_(2)2"/>
      <sheetName val="COMPARA_2003-20042"/>
      <sheetName val="A0-AnagrafeSan_-Cond_SISR-20042"/>
      <sheetName val="B0-Er_Serv_San_-dettaglio2"/>
      <sheetName val="C0-Sist_Ammin_-Cond_SISR-20042"/>
      <sheetName val="D0-Scamb_Inform_-Cond_SISR-2002"/>
      <sheetName val="E0-Sist_Governo-Cond_SISR-20042"/>
      <sheetName val="nuovi_servizi2"/>
      <sheetName val="TOTALE_COND_APPL__20043"/>
      <sheetName val="COMPARA_2003-2004_(2)3"/>
      <sheetName val="COMPARA_2003-20043"/>
      <sheetName val="A0-AnagrafeSan_-Cond_SISR-20043"/>
      <sheetName val="B0-Er_Serv_San_-dettaglio3"/>
      <sheetName val="C0-Sist_Ammin_-Cond_SISR-20043"/>
      <sheetName val="D0-Scamb_Inform_-Cond_SISR-2003"/>
      <sheetName val="E0-Sist_Governo-Cond_SISR-20043"/>
      <sheetName val="nuovi_servizi3"/>
      <sheetName val="Alimentazione"/>
      <sheetName val="alim s.p."/>
      <sheetName val="Alim C.E."/>
      <sheetName val="Codifiche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  <sheetName val="E0-Sist_Governo-Cond_SISR-2004"/>
      <sheetName val="E0-Cond_SISR-2004_Variazione"/>
      <sheetName val="E0-Cond_SISR-2004_Aziende"/>
      <sheetName val="E0-Cond_SISR-2004_ASS1"/>
      <sheetName val="E0-Cond_SISR-2004_ASS2"/>
      <sheetName val="E0-Cond_SISR-2004_ASS3"/>
      <sheetName val="E0-Cond_SISR-2004_ASS4"/>
      <sheetName val="E0-Cond_SISR-2004_ASS5"/>
      <sheetName val="E0-Cond_SISR-2004_ASS6"/>
      <sheetName val="E0-Cond_SISR-2004_AOTS"/>
      <sheetName val="E0-Cond_SISR-2004_AOUD"/>
      <sheetName val="E0-Cond_SISR-2004_AOPN"/>
      <sheetName val="E0-Cond_SISR-2004_BURLO"/>
      <sheetName val="E0-Cond_SISR-2004_CRO"/>
      <sheetName val="E0-Cond_SISR-2004_POL_UD"/>
      <sheetName val="E0-Cond_SISR-2004_AG_REG_SAN_"/>
      <sheetName val="E0-Cond_SISR-2004_DIR_REG_SAN_"/>
      <sheetName val="E0-Sist_Governo-Cond_SISR-20041"/>
      <sheetName val="E0-Cond_SISR-2004_Variazione1"/>
      <sheetName val="E0-Cond_SISR-2004_Aziende1"/>
      <sheetName val="E0-Cond_SISR-2004_ASS11"/>
      <sheetName val="E0-Cond_SISR-2004_ASS21"/>
      <sheetName val="E0-Cond_SISR-2004_ASS31"/>
      <sheetName val="E0-Cond_SISR-2004_ASS41"/>
      <sheetName val="E0-Cond_SISR-2004_ASS51"/>
      <sheetName val="E0-Cond_SISR-2004_ASS61"/>
      <sheetName val="E0-Cond_SISR-2004_AOTS1"/>
      <sheetName val="E0-Cond_SISR-2004_AOUD1"/>
      <sheetName val="E0-Cond_SISR-2004_AOPN1"/>
      <sheetName val="E0-Cond_SISR-2004_BURLO1"/>
      <sheetName val="E0-Cond_SISR-2004_CRO1"/>
      <sheetName val="E0-Cond_SISR-2004_POL_UD1"/>
      <sheetName val="E0-Cond_SISR-2004_AG_REG_SAN_1"/>
      <sheetName val="E0-Cond_SISR-2004_DIR_REG_SAN_1"/>
      <sheetName val="E0-Sist_Governo-Cond_SISR-20042"/>
      <sheetName val="E0-Cond_SISR-2004_Variazione2"/>
      <sheetName val="E0-Cond_SISR-2004_Aziende2"/>
      <sheetName val="E0-Cond_SISR-2004_ASS12"/>
      <sheetName val="E0-Cond_SISR-2004_ASS22"/>
      <sheetName val="E0-Cond_SISR-2004_ASS32"/>
      <sheetName val="E0-Cond_SISR-2004_ASS42"/>
      <sheetName val="E0-Cond_SISR-2004_ASS52"/>
      <sheetName val="E0-Cond_SISR-2004_ASS62"/>
      <sheetName val="E0-Cond_SISR-2004_AOTS2"/>
      <sheetName val="E0-Cond_SISR-2004_AOUD2"/>
      <sheetName val="E0-Cond_SISR-2004_AOPN2"/>
      <sheetName val="E0-Cond_SISR-2004_BURLO2"/>
      <sheetName val="E0-Cond_SISR-2004_CRO2"/>
      <sheetName val="E0-Cond_SISR-2004_POL_UD2"/>
      <sheetName val="E0-Cond_SISR-2004_AG_REG_SAN_2"/>
      <sheetName val="E0-Cond_SISR-2004_DIR_REG_SAN_2"/>
      <sheetName val="E0-Sist_Governo-Cond_SISR-20043"/>
      <sheetName val="E0-Cond_SISR-2004_Variazione3"/>
      <sheetName val="E0-Cond_SISR-2004_Aziende3"/>
      <sheetName val="E0-Cond_SISR-2004_ASS13"/>
      <sheetName val="E0-Cond_SISR-2004_ASS23"/>
      <sheetName val="E0-Cond_SISR-2004_ASS33"/>
      <sheetName val="E0-Cond_SISR-2004_ASS43"/>
      <sheetName val="E0-Cond_SISR-2004_ASS53"/>
      <sheetName val="E0-Cond_SISR-2004_ASS63"/>
      <sheetName val="E0-Cond_SISR-2004_AOTS3"/>
      <sheetName val="E0-Cond_SISR-2004_AOUD3"/>
      <sheetName val="E0-Cond_SISR-2004_AOPN3"/>
      <sheetName val="E0-Cond_SISR-2004_BURLO3"/>
      <sheetName val="E0-Cond_SISR-2004_CRO3"/>
      <sheetName val="E0-Cond_SISR-2004_POL_UD3"/>
      <sheetName val="E0-Cond_SISR-2004_AG_REG_SAN_3"/>
      <sheetName val="E0-Cond_SISR-2004_DIR_REG_SAN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 1 Copertina"/>
      <sheetName val="CONS 2 Copertina"/>
      <sheetName val=" CONS Schema SP"/>
      <sheetName val="CONS 3 Copertina"/>
      <sheetName val="CONS Schema CE"/>
      <sheetName val="CONS 4 Copertina"/>
      <sheetName val="CONS SP Attivo Alim"/>
      <sheetName val="CONS Alimentazione SP P"/>
      <sheetName val="CONS Alimentazione CE Costi"/>
      <sheetName val="CONS Alimentazione CE Ricavi"/>
      <sheetName val="CONS CE Min"/>
      <sheetName val="CONS SP Min"/>
      <sheetName val="SSR 1 Copertina"/>
      <sheetName val="SSR 2 Copertina"/>
      <sheetName val="SSR Schema SP"/>
      <sheetName val="SSR 3 Copertina"/>
      <sheetName val="SSR Schema CE"/>
      <sheetName val="SSR 4 Copertina"/>
      <sheetName val="SSR Rendiconto finanziario"/>
      <sheetName val="SSR 5 Copertina"/>
      <sheetName val="SSR SP Attivo Alim"/>
      <sheetName val="SSR Alimentazione SP P"/>
      <sheetName val="SSR Alimentazione CE Costi"/>
      <sheetName val="SSR Alimentazione CE Ricavi"/>
      <sheetName val="SSR SP Min"/>
      <sheetName val="SSR CE Min"/>
      <sheetName val="DEL 1 Copertina"/>
      <sheetName val="DEL 2 Copertina "/>
      <sheetName val="DEL Schema SP"/>
      <sheetName val="DEL 3 Copertina"/>
      <sheetName val="DEL Schema CE"/>
      <sheetName val="DEL 4 Copertina "/>
      <sheetName val="DEL SP Attivo Alim"/>
      <sheetName val="DEL Alimentazione SP P"/>
      <sheetName val="DEL Alimentazione CE Costi"/>
      <sheetName val="DEL Alimentazione CE Ricavi"/>
      <sheetName val="DEL CE Min"/>
      <sheetName val="DEL SP Min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</sheetData>
      <sheetData sheetId="8" refreshError="1"/>
      <sheetData sheetId="9" refreshError="1"/>
      <sheetData sheetId="10">
        <row r="28">
          <cell r="D28">
            <v>1081202514.1199999</v>
          </cell>
          <cell r="E28">
            <v>1052046644.92</v>
          </cell>
        </row>
        <row r="39">
          <cell r="D39">
            <v>71763207.530000001</v>
          </cell>
          <cell r="E39">
            <v>64748770.950000003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2773053.55</v>
          </cell>
          <cell r="E42">
            <v>193686</v>
          </cell>
        </row>
        <row r="43">
          <cell r="D43">
            <v>0</v>
          </cell>
          <cell r="E43">
            <v>0</v>
          </cell>
        </row>
        <row r="46">
          <cell r="D46">
            <v>10984557.040000001</v>
          </cell>
          <cell r="E46">
            <v>9410712.7300000004</v>
          </cell>
        </row>
        <row r="53">
          <cell r="D53">
            <v>3500</v>
          </cell>
          <cell r="E53">
            <v>661102</v>
          </cell>
        </row>
        <row r="54">
          <cell r="D54">
            <v>70000</v>
          </cell>
          <cell r="E54">
            <v>114960</v>
          </cell>
        </row>
        <row r="55">
          <cell r="D55">
            <v>209605.19</v>
          </cell>
          <cell r="E55">
            <v>0</v>
          </cell>
        </row>
        <row r="56">
          <cell r="D56">
            <v>183000</v>
          </cell>
          <cell r="E56">
            <v>80000</v>
          </cell>
        </row>
        <row r="57">
          <cell r="D57">
            <v>107494.46</v>
          </cell>
          <cell r="E57">
            <v>197900.38</v>
          </cell>
        </row>
        <row r="58">
          <cell r="D58">
            <v>-77056.52</v>
          </cell>
          <cell r="E58">
            <v>-116020.86</v>
          </cell>
        </row>
        <row r="61">
          <cell r="D61">
            <v>20449291.82</v>
          </cell>
          <cell r="E61">
            <v>7698654.4099999992</v>
          </cell>
        </row>
        <row r="68">
          <cell r="D68">
            <v>70878343.850000009</v>
          </cell>
          <cell r="E68">
            <v>67156839.930000007</v>
          </cell>
        </row>
        <row r="107">
          <cell r="D107">
            <v>1323881</v>
          </cell>
          <cell r="E107">
            <v>1096979</v>
          </cell>
        </row>
        <row r="113">
          <cell r="D113">
            <v>8916699.9900000002</v>
          </cell>
          <cell r="E113">
            <v>9029700.3699999992</v>
          </cell>
        </row>
        <row r="114">
          <cell r="D114">
            <v>12562356.77</v>
          </cell>
          <cell r="E114">
            <v>9757008.0199999996</v>
          </cell>
        </row>
        <row r="122">
          <cell r="D122">
            <v>22641957.469999999</v>
          </cell>
          <cell r="E122">
            <v>47803204.129999995</v>
          </cell>
        </row>
        <row r="143">
          <cell r="D143">
            <v>13522850.810000001</v>
          </cell>
          <cell r="E143">
            <v>13755000.9</v>
          </cell>
        </row>
        <row r="147">
          <cell r="D147">
            <v>32478427.380000003</v>
          </cell>
          <cell r="E147">
            <v>30143403.420000006</v>
          </cell>
        </row>
        <row r="154">
          <cell r="D154">
            <v>0</v>
          </cell>
          <cell r="E154">
            <v>0</v>
          </cell>
        </row>
        <row r="155">
          <cell r="D155">
            <v>1090581.83</v>
          </cell>
          <cell r="E155">
            <v>799209.77</v>
          </cell>
        </row>
        <row r="162">
          <cell r="D162">
            <v>247433025.22999996</v>
          </cell>
          <cell r="E162">
            <v>233060589.42000002</v>
          </cell>
        </row>
        <row r="193">
          <cell r="D193">
            <v>9889230.7199999988</v>
          </cell>
          <cell r="E193">
            <v>13937455.640000001</v>
          </cell>
        </row>
        <row r="203">
          <cell r="D203">
            <v>63026900.370000005</v>
          </cell>
          <cell r="E203">
            <v>60841346.109999999</v>
          </cell>
        </row>
        <row r="211">
          <cell r="D211">
            <v>69419931.429999992</v>
          </cell>
          <cell r="E211">
            <v>70306596.679999992</v>
          </cell>
        </row>
        <row r="215">
          <cell r="D215">
            <v>41781347.890000001</v>
          </cell>
          <cell r="E215">
            <v>37903765.079999998</v>
          </cell>
        </row>
        <row r="234">
          <cell r="D234">
            <v>6740862.1399999997</v>
          </cell>
          <cell r="E234">
            <v>6044031.1100000003</v>
          </cell>
        </row>
        <row r="240">
          <cell r="D240">
            <v>13137030.829999998</v>
          </cell>
          <cell r="E240">
            <v>13397555.830000002</v>
          </cell>
        </row>
        <row r="245">
          <cell r="D245">
            <v>3210183.71</v>
          </cell>
          <cell r="E245">
            <v>3215710.41</v>
          </cell>
        </row>
        <row r="250">
          <cell r="D250">
            <v>63435836.630000003</v>
          </cell>
          <cell r="E250">
            <v>59361854.469999999</v>
          </cell>
        </row>
        <row r="260">
          <cell r="D260">
            <v>7973933.3500000006</v>
          </cell>
          <cell r="E260">
            <v>7727401.6900000004</v>
          </cell>
        </row>
        <row r="266">
          <cell r="D266">
            <v>7899241.7599999998</v>
          </cell>
          <cell r="E266">
            <v>8405843.370000001</v>
          </cell>
        </row>
        <row r="273">
          <cell r="D273">
            <v>1342930.95</v>
          </cell>
          <cell r="E273">
            <v>1477971.19</v>
          </cell>
        </row>
        <row r="279">
          <cell r="D279">
            <v>20262012.100000001</v>
          </cell>
          <cell r="E279">
            <v>18657471.050000001</v>
          </cell>
        </row>
        <row r="284">
          <cell r="D284">
            <v>46991342.329999998</v>
          </cell>
          <cell r="E284">
            <v>49247098.860000007</v>
          </cell>
        </row>
        <row r="293">
          <cell r="D293">
            <v>10004972.17</v>
          </cell>
          <cell r="E293">
            <v>7790320.6200000001</v>
          </cell>
        </row>
        <row r="301">
          <cell r="D301">
            <v>12240299.17</v>
          </cell>
          <cell r="E301">
            <v>15536647.949999999</v>
          </cell>
        </row>
        <row r="309">
          <cell r="D309">
            <v>22553485.149999995</v>
          </cell>
          <cell r="E309">
            <v>12826061.670000002</v>
          </cell>
        </row>
        <row r="323">
          <cell r="D323">
            <v>16605549.49</v>
          </cell>
          <cell r="E323">
            <v>16639872.960000001</v>
          </cell>
        </row>
        <row r="331">
          <cell r="D331">
            <v>0</v>
          </cell>
          <cell r="E331">
            <v>0</v>
          </cell>
        </row>
        <row r="333">
          <cell r="D333">
            <v>91722170.189999998</v>
          </cell>
          <cell r="E333">
            <v>83406452.970000014</v>
          </cell>
        </row>
        <row r="353">
          <cell r="D353">
            <v>2195440.4700000002</v>
          </cell>
          <cell r="E353">
            <v>1620108.5699999998</v>
          </cell>
        </row>
        <row r="367">
          <cell r="D367">
            <v>326161.57000000007</v>
          </cell>
          <cell r="E367">
            <v>218316.06</v>
          </cell>
        </row>
        <row r="370">
          <cell r="D370">
            <v>58200354.379999988</v>
          </cell>
          <cell r="E370">
            <v>51446780.290000007</v>
          </cell>
        </row>
        <row r="378">
          <cell r="D378">
            <v>12656369.76</v>
          </cell>
          <cell r="E378">
            <v>10489287.199999999</v>
          </cell>
        </row>
        <row r="391">
          <cell r="D391">
            <v>134118721.08</v>
          </cell>
          <cell r="E391">
            <v>131782971.10999998</v>
          </cell>
        </row>
        <row r="395">
          <cell r="D395">
            <v>14787923.470000001</v>
          </cell>
          <cell r="E395">
            <v>13715895.560000001</v>
          </cell>
        </row>
        <row r="399">
          <cell r="D399">
            <v>186690052.01000002</v>
          </cell>
          <cell r="E399">
            <v>186324520.02000001</v>
          </cell>
        </row>
        <row r="404">
          <cell r="D404">
            <v>1578252.28</v>
          </cell>
          <cell r="E404">
            <v>1348766.77</v>
          </cell>
        </row>
        <row r="408">
          <cell r="D408">
            <v>34772.049999999996</v>
          </cell>
          <cell r="E408">
            <v>60948.480000000003</v>
          </cell>
        </row>
        <row r="413">
          <cell r="D413">
            <v>867351.62</v>
          </cell>
          <cell r="E413">
            <v>903017.53</v>
          </cell>
        </row>
        <row r="417">
          <cell r="D417">
            <v>69790613.400000006</v>
          </cell>
          <cell r="E417">
            <v>68336262.400000006</v>
          </cell>
        </row>
        <row r="422">
          <cell r="D422">
            <v>1965198.21</v>
          </cell>
          <cell r="E422">
            <v>2184852.59</v>
          </cell>
        </row>
        <row r="426">
          <cell r="D426">
            <v>19637503.199999999</v>
          </cell>
          <cell r="E426">
            <v>20341016.740000002</v>
          </cell>
        </row>
        <row r="430">
          <cell r="D430">
            <v>2119905.91</v>
          </cell>
          <cell r="E430">
            <v>1951729.6800000002</v>
          </cell>
        </row>
        <row r="439">
          <cell r="D439">
            <v>741371</v>
          </cell>
          <cell r="E439">
            <v>731120.07</v>
          </cell>
        </row>
        <row r="441">
          <cell r="D441">
            <v>18995790.629999999</v>
          </cell>
          <cell r="E441">
            <v>18830728.449999999</v>
          </cell>
        </row>
        <row r="444">
          <cell r="D444">
            <v>13357115.310000001</v>
          </cell>
          <cell r="E444">
            <v>11189179.57</v>
          </cell>
        </row>
        <row r="445">
          <cell r="D445">
            <v>473640.16</v>
          </cell>
          <cell r="E445">
            <v>1688735.4</v>
          </cell>
        </row>
        <row r="449">
          <cell r="D449">
            <v>907658.51</v>
          </cell>
          <cell r="E449">
            <v>748323.83</v>
          </cell>
        </row>
        <row r="458">
          <cell r="D458">
            <v>-68118.849999999991</v>
          </cell>
          <cell r="E458">
            <v>5312.4099999999989</v>
          </cell>
        </row>
        <row r="466">
          <cell r="D466">
            <v>0</v>
          </cell>
          <cell r="E466">
            <v>548133.02</v>
          </cell>
        </row>
        <row r="474">
          <cell r="D474">
            <v>253383.24</v>
          </cell>
          <cell r="E474">
            <v>248869.6</v>
          </cell>
        </row>
        <row r="475">
          <cell r="D475">
            <v>40936629.559999995</v>
          </cell>
          <cell r="E475">
            <v>29986073.77</v>
          </cell>
        </row>
        <row r="482">
          <cell r="D482">
            <v>22016308.68</v>
          </cell>
          <cell r="E482">
            <v>6697277.7800000003</v>
          </cell>
        </row>
        <row r="495">
          <cell r="D495">
            <v>2322.71</v>
          </cell>
          <cell r="E495">
            <v>3810.6100000000006</v>
          </cell>
        </row>
        <row r="499">
          <cell r="D499">
            <v>117.03</v>
          </cell>
          <cell r="E499">
            <v>163.83000000000001</v>
          </cell>
        </row>
        <row r="505">
          <cell r="D505">
            <v>0.06</v>
          </cell>
          <cell r="E505">
            <v>537.54999999999995</v>
          </cell>
        </row>
        <row r="509">
          <cell r="D509">
            <v>2230.84</v>
          </cell>
          <cell r="E509">
            <v>53.24</v>
          </cell>
        </row>
        <row r="514">
          <cell r="D514">
            <v>0</v>
          </cell>
          <cell r="E514">
            <v>0</v>
          </cell>
        </row>
        <row r="515">
          <cell r="D515">
            <v>0</v>
          </cell>
          <cell r="E515">
            <v>0</v>
          </cell>
        </row>
        <row r="519">
          <cell r="D519">
            <v>0</v>
          </cell>
          <cell r="E519">
            <v>395.06</v>
          </cell>
        </row>
        <row r="520">
          <cell r="D520">
            <v>42625211.040000007</v>
          </cell>
          <cell r="E520">
            <v>1739201.7899999998</v>
          </cell>
        </row>
        <row r="545">
          <cell r="D545">
            <v>684.42</v>
          </cell>
          <cell r="E545">
            <v>26719.99</v>
          </cell>
        </row>
        <row r="546">
          <cell r="D546">
            <v>4137447.39</v>
          </cell>
          <cell r="E546">
            <v>1337651.67</v>
          </cell>
        </row>
        <row r="580">
          <cell r="D580">
            <v>28788256.259999998</v>
          </cell>
          <cell r="E580">
            <v>28113388.609999999</v>
          </cell>
        </row>
        <row r="581">
          <cell r="D581">
            <v>811354.17999999993</v>
          </cell>
          <cell r="E581">
            <v>650891.69999999995</v>
          </cell>
        </row>
        <row r="582">
          <cell r="D582">
            <v>825826.33</v>
          </cell>
          <cell r="E582">
            <v>604501.85</v>
          </cell>
        </row>
        <row r="583">
          <cell r="D583">
            <v>0</v>
          </cell>
          <cell r="E583">
            <v>0</v>
          </cell>
        </row>
        <row r="584">
          <cell r="D584">
            <v>702579.27</v>
          </cell>
          <cell r="E584">
            <v>702051</v>
          </cell>
        </row>
        <row r="587">
          <cell r="D587">
            <v>0</v>
          </cell>
          <cell r="E587">
            <v>0</v>
          </cell>
        </row>
      </sheetData>
      <sheetData sheetId="11">
        <row r="32">
          <cell r="D32">
            <v>0</v>
          </cell>
          <cell r="E32">
            <v>0</v>
          </cell>
        </row>
        <row r="35">
          <cell r="D35">
            <v>0</v>
          </cell>
          <cell r="E35">
            <v>0</v>
          </cell>
        </row>
        <row r="38">
          <cell r="D38">
            <v>219429.23000000004</v>
          </cell>
          <cell r="E38">
            <v>233962.51</v>
          </cell>
        </row>
        <row r="43">
          <cell r="D43">
            <v>125061.14</v>
          </cell>
          <cell r="E43">
            <v>125061.14</v>
          </cell>
        </row>
        <row r="44">
          <cell r="D44">
            <v>9674043.1000000015</v>
          </cell>
          <cell r="E44">
            <v>9350798.75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60">
          <cell r="D60">
            <v>672440.31999999995</v>
          </cell>
          <cell r="E60">
            <v>672440.31999999995</v>
          </cell>
        </row>
        <row r="61">
          <cell r="D61">
            <v>578053.01</v>
          </cell>
          <cell r="E61">
            <v>578053.01</v>
          </cell>
        </row>
        <row r="63">
          <cell r="D63">
            <v>1431408.04</v>
          </cell>
          <cell r="E63">
            <v>802008.10000000009</v>
          </cell>
        </row>
        <row r="66">
          <cell r="D66">
            <v>305484344.21999991</v>
          </cell>
          <cell r="E66">
            <v>319601722.57999998</v>
          </cell>
        </row>
        <row r="69">
          <cell r="D69">
            <v>2888708.6099999994</v>
          </cell>
          <cell r="E69">
            <v>2893475.5899999961</v>
          </cell>
        </row>
        <row r="72">
          <cell r="D72">
            <v>19678547.129999995</v>
          </cell>
          <cell r="E72">
            <v>20351119.550000012</v>
          </cell>
        </row>
        <row r="75">
          <cell r="D75">
            <v>1708291.8599999994</v>
          </cell>
          <cell r="E75">
            <v>1493534.3999999985</v>
          </cell>
        </row>
        <row r="78">
          <cell r="D78">
            <v>273521.09999999776</v>
          </cell>
          <cell r="E78">
            <v>658353.98999999836</v>
          </cell>
        </row>
        <row r="81">
          <cell r="D81">
            <v>603134.68000000005</v>
          </cell>
          <cell r="E81">
            <v>603134.68000000005</v>
          </cell>
        </row>
        <row r="82">
          <cell r="D82">
            <v>3810071.7600000054</v>
          </cell>
          <cell r="E82">
            <v>3845547.4799999967</v>
          </cell>
        </row>
        <row r="85">
          <cell r="D85">
            <v>50108963.060000002</v>
          </cell>
          <cell r="E85">
            <v>41778872.079999998</v>
          </cell>
        </row>
        <row r="89"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D91">
            <v>0</v>
          </cell>
          <cell r="E91">
            <v>0</v>
          </cell>
        </row>
        <row r="92">
          <cell r="D92">
            <v>0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7">
          <cell r="D97">
            <v>0</v>
          </cell>
          <cell r="E97">
            <v>0</v>
          </cell>
        </row>
        <row r="98">
          <cell r="D98">
            <v>0</v>
          </cell>
          <cell r="E98">
            <v>0</v>
          </cell>
        </row>
        <row r="99">
          <cell r="D99">
            <v>0</v>
          </cell>
          <cell r="E99">
            <v>0</v>
          </cell>
        </row>
        <row r="100">
          <cell r="D100">
            <v>0</v>
          </cell>
          <cell r="E100">
            <v>0</v>
          </cell>
        </row>
        <row r="102">
          <cell r="D102">
            <v>0</v>
          </cell>
          <cell r="E102">
            <v>0</v>
          </cell>
        </row>
        <row r="103">
          <cell r="D103">
            <v>0</v>
          </cell>
          <cell r="E103">
            <v>31152.639999999999</v>
          </cell>
        </row>
        <row r="110">
          <cell r="D110">
            <v>2197891.6600000006</v>
          </cell>
          <cell r="E110">
            <v>3105550.1699999995</v>
          </cell>
        </row>
        <row r="119">
          <cell r="D119">
            <v>0</v>
          </cell>
          <cell r="E119">
            <v>0</v>
          </cell>
        </row>
        <row r="120">
          <cell r="D120">
            <v>375608.29000000004</v>
          </cell>
          <cell r="E120">
            <v>307489.43999999994</v>
          </cell>
        </row>
        <row r="127">
          <cell r="D127">
            <v>0</v>
          </cell>
          <cell r="E127">
            <v>0</v>
          </cell>
        </row>
        <row r="130">
          <cell r="D130">
            <v>0</v>
          </cell>
          <cell r="E130">
            <v>0</v>
          </cell>
        </row>
        <row r="131">
          <cell r="D131">
            <v>0</v>
          </cell>
          <cell r="E131">
            <v>0</v>
          </cell>
        </row>
        <row r="132">
          <cell r="D132">
            <v>0</v>
          </cell>
          <cell r="E132">
            <v>0</v>
          </cell>
        </row>
        <row r="133">
          <cell r="D133">
            <v>0</v>
          </cell>
          <cell r="E133">
            <v>0</v>
          </cell>
        </row>
        <row r="134">
          <cell r="D134">
            <v>0</v>
          </cell>
          <cell r="E134">
            <v>0</v>
          </cell>
        </row>
        <row r="135">
          <cell r="D135">
            <v>0</v>
          </cell>
          <cell r="E135">
            <v>0</v>
          </cell>
        </row>
        <row r="136">
          <cell r="D136">
            <v>66411.180000000008</v>
          </cell>
          <cell r="E136">
            <v>47808.65</v>
          </cell>
        </row>
        <row r="137">
          <cell r="D137">
            <v>366677.39</v>
          </cell>
          <cell r="E137">
            <v>896644.09</v>
          </cell>
        </row>
        <row r="138">
          <cell r="D138">
            <v>46062048.619999997</v>
          </cell>
          <cell r="E138">
            <v>46256612.039999999</v>
          </cell>
        </row>
        <row r="140">
          <cell r="D140">
            <v>0</v>
          </cell>
          <cell r="E140">
            <v>0</v>
          </cell>
        </row>
        <row r="141">
          <cell r="D141">
            <v>0</v>
          </cell>
          <cell r="E141">
            <v>0</v>
          </cell>
        </row>
        <row r="142">
          <cell r="D142">
            <v>31093.52</v>
          </cell>
          <cell r="E142">
            <v>31093.52</v>
          </cell>
        </row>
        <row r="143">
          <cell r="D143">
            <v>0</v>
          </cell>
          <cell r="E143">
            <v>0</v>
          </cell>
        </row>
        <row r="144">
          <cell r="D144">
            <v>26010</v>
          </cell>
          <cell r="E144">
            <v>7155</v>
          </cell>
        </row>
        <row r="147">
          <cell r="D147">
            <v>0</v>
          </cell>
          <cell r="E147">
            <v>0</v>
          </cell>
        </row>
        <row r="148">
          <cell r="D148">
            <v>0</v>
          </cell>
          <cell r="E148">
            <v>0</v>
          </cell>
        </row>
        <row r="149">
          <cell r="D149">
            <v>3075310.68</v>
          </cell>
          <cell r="E149">
            <v>3075310.68</v>
          </cell>
        </row>
        <row r="150">
          <cell r="D150">
            <v>0</v>
          </cell>
          <cell r="E150">
            <v>0</v>
          </cell>
        </row>
        <row r="151">
          <cell r="D151">
            <v>0</v>
          </cell>
          <cell r="E151">
            <v>0</v>
          </cell>
        </row>
        <row r="152">
          <cell r="D152">
            <v>0</v>
          </cell>
          <cell r="E152">
            <v>0</v>
          </cell>
        </row>
        <row r="153">
          <cell r="D153">
            <v>36950353.459999993</v>
          </cell>
          <cell r="E153">
            <v>3141389.6000000006</v>
          </cell>
        </row>
        <row r="154">
          <cell r="D154">
            <v>0</v>
          </cell>
          <cell r="E154">
            <v>0</v>
          </cell>
        </row>
        <row r="155">
          <cell r="D155">
            <v>1890729.8599999999</v>
          </cell>
          <cell r="E155">
            <v>2706567.23</v>
          </cell>
        </row>
        <row r="156">
          <cell r="D156">
            <v>0</v>
          </cell>
          <cell r="E156">
            <v>0</v>
          </cell>
        </row>
        <row r="158">
          <cell r="D158">
            <v>122509104.59999999</v>
          </cell>
          <cell r="E158">
            <v>106778899.20999999</v>
          </cell>
        </row>
        <row r="159">
          <cell r="D159">
            <v>0</v>
          </cell>
          <cell r="E159">
            <v>0</v>
          </cell>
        </row>
        <row r="160">
          <cell r="D160">
            <v>0</v>
          </cell>
          <cell r="E160">
            <v>0</v>
          </cell>
        </row>
        <row r="161">
          <cell r="D161">
            <v>0</v>
          </cell>
          <cell r="E161">
            <v>0</v>
          </cell>
        </row>
        <row r="163">
          <cell r="D163">
            <v>0</v>
          </cell>
          <cell r="E163">
            <v>0</v>
          </cell>
        </row>
        <row r="164">
          <cell r="D164">
            <v>0</v>
          </cell>
          <cell r="E164">
            <v>0</v>
          </cell>
        </row>
        <row r="165">
          <cell r="D165">
            <v>0</v>
          </cell>
          <cell r="E165">
            <v>0</v>
          </cell>
        </row>
        <row r="166">
          <cell r="D166">
            <v>2535311.9900000002</v>
          </cell>
          <cell r="E166">
            <v>1863662.5099999998</v>
          </cell>
        </row>
        <row r="168">
          <cell r="D168">
            <v>88854694.329999998</v>
          </cell>
          <cell r="E168">
            <v>82973364.36999999</v>
          </cell>
        </row>
        <row r="172">
          <cell r="D172">
            <v>0</v>
          </cell>
          <cell r="E172">
            <v>0</v>
          </cell>
        </row>
        <row r="173">
          <cell r="D173">
            <v>0</v>
          </cell>
          <cell r="E173">
            <v>0</v>
          </cell>
        </row>
        <row r="174">
          <cell r="D174">
            <v>1292404.3500000001</v>
          </cell>
          <cell r="E174">
            <v>1772688.84</v>
          </cell>
        </row>
        <row r="175">
          <cell r="D175">
            <v>0</v>
          </cell>
          <cell r="E175">
            <v>0</v>
          </cell>
        </row>
        <row r="176">
          <cell r="D176">
            <v>0</v>
          </cell>
          <cell r="E176">
            <v>0</v>
          </cell>
        </row>
        <row r="180">
          <cell r="D180">
            <v>733522.87</v>
          </cell>
          <cell r="E180">
            <v>763176.87</v>
          </cell>
        </row>
        <row r="181">
          <cell r="D181">
            <v>33217082.339999996</v>
          </cell>
          <cell r="E181">
            <v>39776381.650000006</v>
          </cell>
        </row>
        <row r="193">
          <cell r="D193">
            <v>0</v>
          </cell>
          <cell r="E193">
            <v>0</v>
          </cell>
        </row>
        <row r="194">
          <cell r="D194">
            <v>0</v>
          </cell>
          <cell r="E194">
            <v>0</v>
          </cell>
        </row>
        <row r="196">
          <cell r="D196">
            <v>371395.60000000003</v>
          </cell>
          <cell r="E196">
            <v>270813.77999999991</v>
          </cell>
        </row>
        <row r="197">
          <cell r="D197">
            <v>274946642.30000001</v>
          </cell>
          <cell r="E197">
            <v>264519709.66</v>
          </cell>
        </row>
        <row r="198">
          <cell r="D198">
            <v>0</v>
          </cell>
          <cell r="E198">
            <v>0</v>
          </cell>
        </row>
        <row r="199">
          <cell r="D199">
            <v>119954.74</v>
          </cell>
          <cell r="E199">
            <v>123920.91</v>
          </cell>
        </row>
        <row r="201">
          <cell r="D201">
            <v>6666.64</v>
          </cell>
          <cell r="E201">
            <v>3658.32</v>
          </cell>
        </row>
        <row r="204">
          <cell r="D204">
            <v>23474.670000000002</v>
          </cell>
          <cell r="E204">
            <v>338359.97000000003</v>
          </cell>
        </row>
        <row r="209">
          <cell r="D209">
            <v>0</v>
          </cell>
          <cell r="E209">
            <v>0</v>
          </cell>
        </row>
        <row r="210">
          <cell r="D210">
            <v>0</v>
          </cell>
          <cell r="E210">
            <v>0</v>
          </cell>
        </row>
        <row r="211">
          <cell r="D211">
            <v>158228007.00999999</v>
          </cell>
          <cell r="E211">
            <v>146576382.66999999</v>
          </cell>
        </row>
        <row r="212">
          <cell r="D212">
            <v>0</v>
          </cell>
          <cell r="E212">
            <v>0</v>
          </cell>
        </row>
        <row r="213">
          <cell r="D213">
            <v>7447358.8699999992</v>
          </cell>
          <cell r="E213">
            <v>8532861.25</v>
          </cell>
        </row>
        <row r="215">
          <cell r="D215">
            <v>1423592.94</v>
          </cell>
          <cell r="E215">
            <v>1423592.94</v>
          </cell>
        </row>
        <row r="217">
          <cell r="D217">
            <v>86495319.790000007</v>
          </cell>
          <cell r="E217">
            <v>94748828.339999989</v>
          </cell>
        </row>
        <row r="219">
          <cell r="D219">
            <v>101797116.01000001</v>
          </cell>
          <cell r="E219">
            <v>104059766.40000001</v>
          </cell>
        </row>
        <row r="220">
          <cell r="D220">
            <v>24326.799999999999</v>
          </cell>
          <cell r="E220">
            <v>34248.449999999997</v>
          </cell>
        </row>
        <row r="221">
          <cell r="D221">
            <v>2047292.28</v>
          </cell>
          <cell r="E221">
            <v>2052981.2</v>
          </cell>
        </row>
        <row r="222">
          <cell r="D222">
            <v>374077956.47000003</v>
          </cell>
          <cell r="E222">
            <v>349614348.55000001</v>
          </cell>
        </row>
        <row r="223">
          <cell r="D223">
            <v>3371143.67</v>
          </cell>
          <cell r="E223">
            <v>3574685.52</v>
          </cell>
        </row>
        <row r="224">
          <cell r="D224">
            <v>333593.46000000002</v>
          </cell>
          <cell r="E224">
            <v>359134.17</v>
          </cell>
        </row>
        <row r="225">
          <cell r="D225">
            <v>11749754.84</v>
          </cell>
          <cell r="E225">
            <v>12294485.84</v>
          </cell>
        </row>
        <row r="226">
          <cell r="D226">
            <v>15668209.100000001</v>
          </cell>
          <cell r="E226">
            <v>12841468.84</v>
          </cell>
        </row>
        <row r="232">
          <cell r="D232">
            <v>0</v>
          </cell>
          <cell r="E232">
            <v>0</v>
          </cell>
        </row>
        <row r="236">
          <cell r="D236">
            <v>0</v>
          </cell>
          <cell r="E236">
            <v>0</v>
          </cell>
        </row>
        <row r="237">
          <cell r="D237">
            <v>190855.06</v>
          </cell>
          <cell r="E237">
            <v>3703257.7689995766</v>
          </cell>
        </row>
        <row r="239">
          <cell r="D239">
            <v>0</v>
          </cell>
          <cell r="E239">
            <v>0</v>
          </cell>
        </row>
        <row r="240">
          <cell r="D240">
            <v>4452886.57</v>
          </cell>
          <cell r="E240">
            <v>5327619.75</v>
          </cell>
        </row>
        <row r="248">
          <cell r="D248">
            <v>0</v>
          </cell>
          <cell r="E248">
            <v>0</v>
          </cell>
        </row>
        <row r="257">
          <cell r="D257">
            <v>63540675.489999995</v>
          </cell>
          <cell r="E257">
            <v>45996432.25</v>
          </cell>
        </row>
        <row r="263">
          <cell r="D263">
            <v>32758503.919999998</v>
          </cell>
          <cell r="E263">
            <v>11821221.6</v>
          </cell>
        </row>
        <row r="272">
          <cell r="D272">
            <v>2753391.75</v>
          </cell>
          <cell r="E272">
            <v>3072157.95</v>
          </cell>
        </row>
        <row r="273">
          <cell r="D273">
            <v>0</v>
          </cell>
          <cell r="E273">
            <v>0</v>
          </cell>
        </row>
        <row r="274">
          <cell r="D274">
            <v>0</v>
          </cell>
          <cell r="E274">
            <v>0</v>
          </cell>
        </row>
        <row r="276">
          <cell r="D276">
            <v>0</v>
          </cell>
          <cell r="E276">
            <v>0</v>
          </cell>
        </row>
        <row r="277">
          <cell r="D277">
            <v>0</v>
          </cell>
          <cell r="E277">
            <v>101477.25</v>
          </cell>
        </row>
        <row r="283">
          <cell r="D283">
            <v>20575339.870000001</v>
          </cell>
          <cell r="E283">
            <v>23714376.609999999</v>
          </cell>
        </row>
        <row r="294">
          <cell r="D294">
            <v>2036418.23</v>
          </cell>
          <cell r="E294">
            <v>2138341.7800000003</v>
          </cell>
        </row>
        <row r="297">
          <cell r="D297">
            <v>0</v>
          </cell>
          <cell r="E297">
            <v>0</v>
          </cell>
        </row>
        <row r="298">
          <cell r="D298">
            <v>0</v>
          </cell>
          <cell r="E298">
            <v>0</v>
          </cell>
        </row>
        <row r="299">
          <cell r="D299">
            <v>0</v>
          </cell>
          <cell r="E299">
            <v>0</v>
          </cell>
        </row>
        <row r="300">
          <cell r="D300">
            <v>7703263.3200000003</v>
          </cell>
          <cell r="E300">
            <v>4730160.93</v>
          </cell>
        </row>
        <row r="301">
          <cell r="D301">
            <v>18141737.73</v>
          </cell>
          <cell r="E301">
            <v>11399278.529999999</v>
          </cell>
        </row>
        <row r="302">
          <cell r="D302">
            <v>39891872.539999999</v>
          </cell>
          <cell r="E302">
            <v>35265218.960000001</v>
          </cell>
        </row>
        <row r="303">
          <cell r="D303">
            <v>0</v>
          </cell>
          <cell r="E303">
            <v>0</v>
          </cell>
        </row>
        <row r="304">
          <cell r="D304">
            <v>0</v>
          </cell>
          <cell r="E304">
            <v>0</v>
          </cell>
        </row>
        <row r="305">
          <cell r="D305">
            <v>0</v>
          </cell>
          <cell r="E305">
            <v>0</v>
          </cell>
        </row>
        <row r="306">
          <cell r="D306">
            <v>911783.54</v>
          </cell>
          <cell r="E306">
            <v>801785.07</v>
          </cell>
        </row>
        <row r="307">
          <cell r="D307">
            <v>0</v>
          </cell>
          <cell r="E307">
            <v>0</v>
          </cell>
        </row>
        <row r="313">
          <cell r="D313">
            <v>0</v>
          </cell>
          <cell r="E313">
            <v>0</v>
          </cell>
        </row>
        <row r="317">
          <cell r="D317">
            <v>104183953.33</v>
          </cell>
          <cell r="E317">
            <v>94945501.410000011</v>
          </cell>
        </row>
        <row r="324">
          <cell r="D324">
            <v>0</v>
          </cell>
          <cell r="E324">
            <v>0</v>
          </cell>
        </row>
        <row r="325">
          <cell r="D325">
            <v>10516725.42</v>
          </cell>
          <cell r="E325">
            <v>24477787.669999998</v>
          </cell>
        </row>
        <row r="326">
          <cell r="D326">
            <v>5527993.5499999998</v>
          </cell>
          <cell r="E326">
            <v>30357753.750000004</v>
          </cell>
        </row>
        <row r="328">
          <cell r="D328">
            <v>0</v>
          </cell>
          <cell r="E328">
            <v>0</v>
          </cell>
        </row>
        <row r="329">
          <cell r="D329">
            <v>66158741.070000008</v>
          </cell>
          <cell r="E329">
            <v>40727779.010000005</v>
          </cell>
        </row>
        <row r="330">
          <cell r="D330">
            <v>0</v>
          </cell>
          <cell r="E330">
            <v>0</v>
          </cell>
        </row>
        <row r="331">
          <cell r="D331">
            <v>36344855.519999996</v>
          </cell>
          <cell r="E331">
            <v>41893348.5</v>
          </cell>
        </row>
        <row r="333">
          <cell r="D333">
            <v>0</v>
          </cell>
          <cell r="E333">
            <v>61302.25</v>
          </cell>
        </row>
        <row r="336">
          <cell r="D336">
            <v>231104.08</v>
          </cell>
          <cell r="E336">
            <v>241152.04</v>
          </cell>
        </row>
        <row r="342">
          <cell r="D342">
            <v>0</v>
          </cell>
          <cell r="E342">
            <v>0</v>
          </cell>
        </row>
        <row r="343">
          <cell r="D343">
            <v>0</v>
          </cell>
          <cell r="E343">
            <v>0</v>
          </cell>
        </row>
        <row r="344">
          <cell r="D344">
            <v>158228007.00999999</v>
          </cell>
          <cell r="E344">
            <v>146576382.66999999</v>
          </cell>
        </row>
        <row r="345">
          <cell r="D345">
            <v>0</v>
          </cell>
          <cell r="E345">
            <v>0</v>
          </cell>
        </row>
        <row r="346">
          <cell r="D346">
            <v>7447358.8699999992</v>
          </cell>
          <cell r="E346">
            <v>8532861.25</v>
          </cell>
        </row>
      </sheetData>
      <sheetData sheetId="12" refreshError="1"/>
      <sheetData sheetId="13" refreshError="1"/>
      <sheetData sheetId="14">
        <row r="47">
          <cell r="G47">
            <v>464182</v>
          </cell>
          <cell r="H47">
            <v>46062049</v>
          </cell>
        </row>
        <row r="48">
          <cell r="G48">
            <v>433088</v>
          </cell>
        </row>
        <row r="49">
          <cell r="G49">
            <v>366677</v>
          </cell>
        </row>
        <row r="50">
          <cell r="G50">
            <v>66411</v>
          </cell>
        </row>
        <row r="51">
          <cell r="H51">
            <v>46062049</v>
          </cell>
        </row>
        <row r="52">
          <cell r="G52">
            <v>31094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31094</v>
          </cell>
        </row>
        <row r="58">
          <cell r="G58">
            <v>70722729</v>
          </cell>
          <cell r="H58">
            <v>93338588</v>
          </cell>
        </row>
        <row r="59">
          <cell r="G59">
            <v>41552212</v>
          </cell>
        </row>
        <row r="60">
          <cell r="G60">
            <v>39661482</v>
          </cell>
        </row>
        <row r="61">
          <cell r="G61">
            <v>3075311</v>
          </cell>
        </row>
        <row r="62">
          <cell r="G62">
            <v>0</v>
          </cell>
        </row>
        <row r="64">
          <cell r="G64">
            <v>36586171</v>
          </cell>
        </row>
        <row r="65">
          <cell r="G65">
            <v>1890730</v>
          </cell>
        </row>
        <row r="66">
          <cell r="G66">
            <v>29170517</v>
          </cell>
          <cell r="H66">
            <v>93338588</v>
          </cell>
        </row>
        <row r="67">
          <cell r="G67">
            <v>29170517</v>
          </cell>
          <cell r="H67">
            <v>93338588</v>
          </cell>
        </row>
        <row r="68">
          <cell r="G68">
            <v>0</v>
          </cell>
        </row>
        <row r="79">
          <cell r="G79">
            <v>63884</v>
          </cell>
        </row>
        <row r="80">
          <cell r="G80">
            <v>90121271</v>
          </cell>
        </row>
        <row r="81">
          <cell r="G81">
            <v>88828867</v>
          </cell>
        </row>
        <row r="82">
          <cell r="G82">
            <v>1292404</v>
          </cell>
        </row>
        <row r="83">
          <cell r="G83">
            <v>0</v>
          </cell>
        </row>
        <row r="84">
          <cell r="G84">
            <v>733523</v>
          </cell>
        </row>
        <row r="85">
          <cell r="G85">
            <v>27669768</v>
          </cell>
        </row>
        <row r="148">
          <cell r="G148">
            <v>8568473</v>
          </cell>
          <cell r="H148">
            <v>11941428</v>
          </cell>
        </row>
        <row r="149">
          <cell r="G149">
            <v>1794349</v>
          </cell>
          <cell r="H149">
            <v>20424</v>
          </cell>
        </row>
        <row r="151">
          <cell r="G151">
            <v>11651323</v>
          </cell>
          <cell r="H151">
            <v>14159357</v>
          </cell>
        </row>
        <row r="154">
          <cell r="G154">
            <v>30768312</v>
          </cell>
          <cell r="H154">
            <v>9107042</v>
          </cell>
        </row>
        <row r="156">
          <cell r="G156">
            <v>680435</v>
          </cell>
          <cell r="H156">
            <v>231349</v>
          </cell>
        </row>
        <row r="158">
          <cell r="G158">
            <v>93607236</v>
          </cell>
          <cell r="H158">
            <v>3145630</v>
          </cell>
        </row>
        <row r="160">
          <cell r="G160">
            <v>10382433</v>
          </cell>
        </row>
        <row r="162">
          <cell r="G162">
            <v>5474906</v>
          </cell>
        </row>
        <row r="163">
          <cell r="G163">
            <v>74059890</v>
          </cell>
          <cell r="H163">
            <v>24894546</v>
          </cell>
        </row>
      </sheetData>
      <sheetData sheetId="15" refreshError="1"/>
      <sheetData sheetId="16">
        <row r="121">
          <cell r="E121">
            <v>3703258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47">
          <cell r="G47">
            <v>26010</v>
          </cell>
          <cell r="H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  <cell r="H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26010</v>
          </cell>
          <cell r="H57">
            <v>0</v>
          </cell>
        </row>
        <row r="58">
          <cell r="G58">
            <v>295142</v>
          </cell>
          <cell r="H58">
            <v>69040</v>
          </cell>
        </row>
        <row r="59">
          <cell r="G59">
            <v>295142</v>
          </cell>
          <cell r="H59">
            <v>69040</v>
          </cell>
        </row>
        <row r="60">
          <cell r="G60">
            <v>295142</v>
          </cell>
          <cell r="H60">
            <v>69040</v>
          </cell>
        </row>
        <row r="61">
          <cell r="G61">
            <v>0</v>
          </cell>
          <cell r="H61">
            <v>0</v>
          </cell>
        </row>
        <row r="62">
          <cell r="G62">
            <v>0</v>
          </cell>
          <cell r="H62">
            <v>0</v>
          </cell>
        </row>
        <row r="63">
          <cell r="G63">
            <v>0</v>
          </cell>
          <cell r="H63">
            <v>0</v>
          </cell>
        </row>
        <row r="64">
          <cell r="G64">
            <v>295142</v>
          </cell>
          <cell r="H64">
            <v>69040</v>
          </cell>
        </row>
        <row r="65">
          <cell r="G65">
            <v>0</v>
          </cell>
          <cell r="H65">
            <v>0</v>
          </cell>
        </row>
        <row r="66">
          <cell r="G66">
            <v>0</v>
          </cell>
          <cell r="H66">
            <v>0</v>
          </cell>
        </row>
        <row r="67">
          <cell r="G67">
            <v>0</v>
          </cell>
          <cell r="H67">
            <v>0</v>
          </cell>
        </row>
        <row r="68">
          <cell r="G68">
            <v>0</v>
          </cell>
          <cell r="H68">
            <v>0</v>
          </cell>
        </row>
        <row r="69">
          <cell r="H69">
            <v>0</v>
          </cell>
        </row>
        <row r="76">
          <cell r="G76">
            <v>2256277</v>
          </cell>
          <cell r="H76">
            <v>215151</v>
          </cell>
        </row>
        <row r="77">
          <cell r="G77">
            <v>25827</v>
          </cell>
          <cell r="H77">
            <v>0</v>
          </cell>
        </row>
        <row r="78">
          <cell r="G78">
            <v>25827</v>
          </cell>
          <cell r="H78">
            <v>0</v>
          </cell>
        </row>
        <row r="79">
          <cell r="G79">
            <v>0</v>
          </cell>
          <cell r="H79">
            <v>0</v>
          </cell>
        </row>
        <row r="80">
          <cell r="G80">
            <v>0</v>
          </cell>
          <cell r="H80">
            <v>0</v>
          </cell>
        </row>
        <row r="81">
          <cell r="G81">
            <v>0</v>
          </cell>
          <cell r="H81">
            <v>0</v>
          </cell>
        </row>
        <row r="82">
          <cell r="G82">
            <v>5248033</v>
          </cell>
          <cell r="H82">
            <v>299281</v>
          </cell>
        </row>
        <row r="145">
          <cell r="G145">
            <v>45573</v>
          </cell>
          <cell r="H145">
            <v>19866</v>
          </cell>
        </row>
        <row r="146">
          <cell r="G146">
            <v>152967</v>
          </cell>
          <cell r="H146">
            <v>68678</v>
          </cell>
        </row>
        <row r="148">
          <cell r="G148">
            <v>0</v>
          </cell>
          <cell r="H148">
            <v>34321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16518</v>
          </cell>
        </row>
        <row r="152">
          <cell r="G152">
            <v>0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7394970</v>
          </cell>
          <cell r="H155">
            <v>36117</v>
          </cell>
        </row>
        <row r="156">
          <cell r="G156">
            <v>0</v>
          </cell>
        </row>
        <row r="157">
          <cell r="G157">
            <v>134218</v>
          </cell>
          <cell r="H157">
            <v>74</v>
          </cell>
        </row>
        <row r="158">
          <cell r="G158">
            <v>0</v>
          </cell>
        </row>
        <row r="159">
          <cell r="G159">
            <v>53088</v>
          </cell>
        </row>
        <row r="160">
          <cell r="G160">
            <v>3369033</v>
          </cell>
          <cell r="H160">
            <v>180127</v>
          </cell>
        </row>
      </sheetData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  <sheetName val="Previsione_amm_ti3"/>
      <sheetName val="immobilizz_3"/>
      <sheetName val="Alim_C_E_3"/>
      <sheetName val="Alim_S_P_6"/>
      <sheetName val="Schema_C_E_3"/>
      <sheetName val="Schema_S_P_3"/>
      <sheetName val="Alim_S_P_7"/>
      <sheetName val="Alimentazione_CE01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Fisse_Pers_SSR"/>
      <sheetName val="C_E__preventivo"/>
      <sheetName val="Contr_Reg_"/>
      <sheetName val="Tabelle_DRG-Amb_"/>
      <sheetName val="BudgetTes_"/>
      <sheetName val="Contr_privati-Org_-Rev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entazione_CE01"/>
      <sheetName val="AOTS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entazione_CE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  <sheetName val="Previsione_amm_ti3"/>
      <sheetName val="immobilizz_3"/>
      <sheetName val="Alim_C_E_3"/>
      <sheetName val="Alim_S_P_6"/>
      <sheetName val="Schema_C_E_3"/>
      <sheetName val="Schema_S_P_3"/>
      <sheetName val="Alim_S_P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Alim_S_P_7"/>
      <sheetName val="Alimentazi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zione"/>
      <sheetName val="RIEPILOGO contributi"/>
      <sheetName val="RIEPILOGO RICAVI"/>
      <sheetName val="RIEPILOGO COSTI"/>
      <sheetName val="ass 1"/>
      <sheetName val="ass 2"/>
      <sheetName val="ass 3"/>
      <sheetName val="ass 4"/>
      <sheetName val="ass 5"/>
      <sheetName val="ass 6"/>
      <sheetName val="ao ud"/>
      <sheetName val="ao pn"/>
      <sheetName val="ao ts"/>
      <sheetName val="ars"/>
      <sheetName val="BILANCIO DEL SSR"/>
      <sheetName val="RICOVERI INFRAGRUPPO"/>
      <sheetName val="PREST. AMBULAT.  INFRAGRUPPO"/>
      <sheetName val="rettifiche di eliminaz.'98"/>
      <sheetName val="variazioni '98"/>
      <sheetName val="RICONCILIAZ."/>
      <sheetName val="CONTRIBUTI D'ES."/>
      <sheetName val="PROTOCOLLI"/>
      <sheetName val="PROTOCOLLI (2)"/>
      <sheetName val="PROTOCOLLI (3)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Modulo1"/>
      <sheetName val="protocolli4"/>
      <sheetName val="RIEPILOGO_contributi"/>
      <sheetName val="RIEPILOGO_RICAVI"/>
      <sheetName val="RIEPILOGO_COSTI"/>
      <sheetName val="ass_1"/>
      <sheetName val="ass_2"/>
      <sheetName val="ass_3"/>
      <sheetName val="ass_4"/>
      <sheetName val="ass_5"/>
      <sheetName val="ass_6"/>
      <sheetName val="ao_ud"/>
      <sheetName val="ao_pn"/>
      <sheetName val="ao_ts"/>
      <sheetName val="BILANCIO_DEL_SSR"/>
      <sheetName val="RICOVERI_INFRAGRUPPO"/>
      <sheetName val="PREST__AMBULAT___INFRAGRUPPO"/>
      <sheetName val="rettifiche_di_eliminaz_'98"/>
      <sheetName val="variazioni_'98"/>
      <sheetName val="RICONCILIAZ_"/>
      <sheetName val="CONTRIBUTI_D'ES_"/>
      <sheetName val="PROTOCOLLI_(2)"/>
      <sheetName val="PROTOCOLLI_(3)"/>
      <sheetName val="RIEPILOGO_contributi1"/>
      <sheetName val="RIEPILOGO_RICAVI1"/>
      <sheetName val="RIEPILOGO_COSTI1"/>
      <sheetName val="ass_11"/>
      <sheetName val="ass_21"/>
      <sheetName val="ass_31"/>
      <sheetName val="ass_41"/>
      <sheetName val="ass_51"/>
      <sheetName val="ass_61"/>
      <sheetName val="ao_ud1"/>
      <sheetName val="ao_pn1"/>
      <sheetName val="ao_ts1"/>
      <sheetName val="BILANCIO_DEL_SSR1"/>
      <sheetName val="RICOVERI_INFRAGRUPPO1"/>
      <sheetName val="PREST__AMBULAT___INFRAGRUPPO1"/>
      <sheetName val="rettifiche_di_eliminaz_'981"/>
      <sheetName val="variazioni_'981"/>
      <sheetName val="RICONCILIAZ_1"/>
      <sheetName val="CONTRIBUTI_D'ES_1"/>
      <sheetName val="PROTOCOLLI_(2)1"/>
      <sheetName val="PROTOCOLLI_(3)1"/>
      <sheetName val="RIEPILOGO_contributi2"/>
      <sheetName val="RIEPILOGO_RICAVI2"/>
      <sheetName val="RIEPILOGO_COSTI2"/>
      <sheetName val="ass_12"/>
      <sheetName val="ass_22"/>
      <sheetName val="ass_32"/>
      <sheetName val="ass_42"/>
      <sheetName val="ass_52"/>
      <sheetName val="ass_62"/>
      <sheetName val="ao_ud2"/>
      <sheetName val="ao_pn2"/>
      <sheetName val="ao_ts2"/>
      <sheetName val="BILANCIO_DEL_SSR2"/>
      <sheetName val="RICOVERI_INFRAGRUPPO2"/>
      <sheetName val="PREST__AMBULAT___INFRAGRUPPO2"/>
      <sheetName val="rettifiche_di_eliminaz_'982"/>
      <sheetName val="variazioni_'982"/>
      <sheetName val="RICONCILIAZ_2"/>
      <sheetName val="CONTRIBUTI_D'ES_2"/>
      <sheetName val="PROTOCOLLI_(2)2"/>
      <sheetName val="PROTOCOLLI_(3)2"/>
      <sheetName val="RIEPILOGO_contributi3"/>
      <sheetName val="RIEPILOGO_RICAVI3"/>
      <sheetName val="RIEPILOGO_COSTI3"/>
      <sheetName val="ass_13"/>
      <sheetName val="ass_23"/>
      <sheetName val="ass_33"/>
      <sheetName val="ass_43"/>
      <sheetName val="ass_53"/>
      <sheetName val="ass_63"/>
      <sheetName val="ao_ud3"/>
      <sheetName val="ao_pn3"/>
      <sheetName val="ao_ts3"/>
      <sheetName val="BILANCIO_DEL_SSR3"/>
      <sheetName val="RICOVERI_INFRAGRUPPO3"/>
      <sheetName val="PREST__AMBULAT___INFRAGRUPPO3"/>
      <sheetName val="rettifiche_di_eliminaz_'983"/>
      <sheetName val="variazioni_'983"/>
      <sheetName val="RICONCILIAZ_3"/>
      <sheetName val="CONTRIBUTI_D'ES_3"/>
      <sheetName val="PROTOCOLLI_(2)3"/>
      <sheetName val="PROTOCOLLI_(3)3"/>
      <sheetName val="alim s.p."/>
      <sheetName val="Alim C.E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A1" t="str">
            <v>3.1</v>
          </cell>
          <cell r="B1" t="str">
            <v>Bilancio preventivo annuale consolidato del S.S.R. Friuli-Venezia Giulia (anno 1998)</v>
          </cell>
        </row>
        <row r="3">
          <cell r="C3" t="str">
            <v>BILANCIO  PREVENTIVO AGGREGATO 1998</v>
          </cell>
          <cell r="D3" t="str">
            <v>ELIMINAZIONI DI CONSOLIDAMENTO</v>
          </cell>
          <cell r="E3" t="str">
            <v>BILANCIO PREVENTIVO CONSOLIDATO</v>
          </cell>
          <cell r="F3" t="str">
            <v>RETTIFICHE DI ELIMINAZIONI (*)</v>
          </cell>
          <cell r="G3" t="str">
            <v>BILANCIO PREVENTIVO CONSOLIDATO RETTIFICATO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2043749000000</v>
          </cell>
          <cell r="E8">
            <v>2043749000000</v>
          </cell>
          <cell r="G8">
            <v>2043749000000</v>
          </cell>
        </row>
        <row r="9">
          <cell r="B9" t="str">
            <v>contributi finalizzati</v>
          </cell>
          <cell r="C9">
            <v>85054511013</v>
          </cell>
          <cell r="E9">
            <v>85054511013</v>
          </cell>
          <cell r="G9">
            <v>85054511013</v>
          </cell>
        </row>
        <row r="10">
          <cell r="B10" t="str">
            <v xml:space="preserve">   b) Altri contributi</v>
          </cell>
          <cell r="C10">
            <v>26692539151</v>
          </cell>
          <cell r="E10">
            <v>26692539151</v>
          </cell>
          <cell r="G10">
            <v>26692539151</v>
          </cell>
        </row>
        <row r="11">
          <cell r="A11">
            <v>2</v>
          </cell>
          <cell r="B11" t="str">
            <v>Ricavi per prestazioni ad aziende del SSN</v>
          </cell>
          <cell r="G11">
            <v>0</v>
          </cell>
        </row>
        <row r="12">
          <cell r="B12" t="str">
            <v xml:space="preserve">   a) Prestazioni in regime di ricovero</v>
          </cell>
          <cell r="C12">
            <v>542236000000</v>
          </cell>
          <cell r="D12">
            <v>-476985000000</v>
          </cell>
          <cell r="E12">
            <v>65251000000</v>
          </cell>
          <cell r="F12">
            <v>0</v>
          </cell>
          <cell r="G12">
            <v>65251000000</v>
          </cell>
        </row>
        <row r="13">
          <cell r="B13" t="str">
            <v xml:space="preserve">   b) Prestazioni ambulatoriali e diagnostiche</v>
          </cell>
          <cell r="C13">
            <v>66048000000</v>
          </cell>
          <cell r="D13">
            <v>-60547000000</v>
          </cell>
          <cell r="E13">
            <v>5501000000</v>
          </cell>
          <cell r="F13">
            <v>-2000000000</v>
          </cell>
          <cell r="G13">
            <v>3501000000</v>
          </cell>
        </row>
        <row r="14">
          <cell r="B14" t="str">
            <v xml:space="preserve">   c)  Altre prestazioni</v>
          </cell>
          <cell r="C14">
            <v>7931167000</v>
          </cell>
          <cell r="E14">
            <v>7931167000</v>
          </cell>
          <cell r="G14">
            <v>7931167000</v>
          </cell>
        </row>
        <row r="15">
          <cell r="A15">
            <v>3</v>
          </cell>
          <cell r="B15" t="str">
            <v xml:space="preserve">Ricavi per altre prestazioni </v>
          </cell>
          <cell r="G15">
            <v>0</v>
          </cell>
        </row>
        <row r="16">
          <cell r="B16" t="str">
            <v xml:space="preserve">   a) Compartecipazione alla spesa per prestazioni sanitarie</v>
          </cell>
          <cell r="C16">
            <v>47106723552</v>
          </cell>
          <cell r="E16">
            <v>47106723552</v>
          </cell>
          <cell r="G16">
            <v>47106723552</v>
          </cell>
        </row>
        <row r="17">
          <cell r="B17" t="str">
            <v xml:space="preserve">   b) Concorsi, recuperi, rimborsi per attività tipiche</v>
          </cell>
          <cell r="C17">
            <v>13761430791</v>
          </cell>
          <cell r="E17">
            <v>13761430791</v>
          </cell>
          <cell r="G17">
            <v>13761430791</v>
          </cell>
        </row>
        <row r="18">
          <cell r="B18" t="str">
            <v xml:space="preserve">   c) Altri ricavi propri operativi</v>
          </cell>
          <cell r="C18">
            <v>42041353728</v>
          </cell>
          <cell r="E18">
            <v>42041353728</v>
          </cell>
          <cell r="G18">
            <v>42041353728</v>
          </cell>
        </row>
        <row r="19">
          <cell r="B19" t="str">
            <v xml:space="preserve">   d) Altri ricavi propri non operativi</v>
          </cell>
          <cell r="C19">
            <v>23127614718</v>
          </cell>
          <cell r="E19">
            <v>23127614718</v>
          </cell>
          <cell r="G19">
            <v>23127614718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E20">
            <v>0</v>
          </cell>
          <cell r="G20">
            <v>0</v>
          </cell>
        </row>
        <row r="22">
          <cell r="B22" t="str">
            <v xml:space="preserve">TOTALE VALORE DELLA PRODUZIONE </v>
          </cell>
          <cell r="C22">
            <v>2897748339953</v>
          </cell>
          <cell r="D22">
            <v>-537532000000</v>
          </cell>
          <cell r="E22">
            <v>2360216339953</v>
          </cell>
          <cell r="F22">
            <v>-2000000000</v>
          </cell>
          <cell r="G22">
            <v>2358216339953</v>
          </cell>
        </row>
        <row r="24">
          <cell r="A24" t="str">
            <v>B)</v>
          </cell>
          <cell r="B24" t="str">
            <v>COSTI DELLA PRODUZIONE</v>
          </cell>
        </row>
        <row r="26">
          <cell r="A26">
            <v>1</v>
          </cell>
          <cell r="B26" t="str">
            <v>Acquisti di beni</v>
          </cell>
        </row>
        <row r="27">
          <cell r="B27" t="str">
            <v xml:space="preserve">   a) Sanitari</v>
          </cell>
          <cell r="C27">
            <v>-209029868824</v>
          </cell>
          <cell r="E27">
            <v>-209029868824</v>
          </cell>
          <cell r="G27">
            <v>-209029868824</v>
          </cell>
        </row>
        <row r="28">
          <cell r="B28" t="str">
            <v xml:space="preserve">   b) Non sanitari</v>
          </cell>
          <cell r="C28">
            <v>-36497758656</v>
          </cell>
          <cell r="E28">
            <v>-36497758656</v>
          </cell>
          <cell r="G28">
            <v>-36497758656</v>
          </cell>
        </row>
        <row r="29">
          <cell r="A29">
            <v>2</v>
          </cell>
          <cell r="B29" t="str">
            <v>Acquisti di servizi</v>
          </cell>
          <cell r="G29">
            <v>0</v>
          </cell>
        </row>
        <row r="30">
          <cell r="B30" t="str">
            <v xml:space="preserve">   a) Prestazioni in regime di ricovero</v>
          </cell>
          <cell r="C30">
            <v>-688249200000</v>
          </cell>
          <cell r="D30">
            <v>476985000000</v>
          </cell>
          <cell r="E30">
            <v>-211264200000</v>
          </cell>
          <cell r="F30">
            <v>0</v>
          </cell>
          <cell r="G30">
            <v>-211264200000</v>
          </cell>
        </row>
        <row r="31">
          <cell r="B31" t="str">
            <v xml:space="preserve">   b) Prestazioni ambulatoriali e diagnostiche</v>
          </cell>
          <cell r="C31">
            <v>-83871511000</v>
          </cell>
          <cell r="D31">
            <v>60547000000</v>
          </cell>
          <cell r="E31">
            <v>-23324511000</v>
          </cell>
          <cell r="F31">
            <v>0</v>
          </cell>
          <cell r="G31">
            <v>-23324511000</v>
          </cell>
        </row>
        <row r="32">
          <cell r="B32" t="str">
            <v xml:space="preserve">   c) Farmaceutica</v>
          </cell>
          <cell r="C32">
            <v>-222858745000</v>
          </cell>
          <cell r="E32">
            <v>-222858745000</v>
          </cell>
          <cell r="G32">
            <v>-222858745000</v>
          </cell>
        </row>
        <row r="33">
          <cell r="B33" t="str">
            <v xml:space="preserve">   d) Medicina di base</v>
          </cell>
          <cell r="C33">
            <v>-126906918293</v>
          </cell>
          <cell r="E33">
            <v>-126906918293</v>
          </cell>
          <cell r="G33">
            <v>-126906918293</v>
          </cell>
        </row>
        <row r="34">
          <cell r="B34" t="str">
            <v xml:space="preserve">   e) Altre convenzioni</v>
          </cell>
          <cell r="C34">
            <v>-123845866080</v>
          </cell>
          <cell r="E34">
            <v>-123845866080</v>
          </cell>
          <cell r="G34">
            <v>-123845866080</v>
          </cell>
        </row>
        <row r="35">
          <cell r="B35" t="str">
            <v xml:space="preserve">   f) Servizi appaltati</v>
          </cell>
          <cell r="C35">
            <v>-101556567055</v>
          </cell>
          <cell r="E35">
            <v>-101556567055</v>
          </cell>
          <cell r="G35">
            <v>-101556567055</v>
          </cell>
        </row>
        <row r="36">
          <cell r="B36" t="str">
            <v xml:space="preserve">   g) Manutenzioni</v>
          </cell>
          <cell r="C36">
            <v>-40784164670</v>
          </cell>
          <cell r="E36">
            <v>-40784164670</v>
          </cell>
          <cell r="G36">
            <v>-40784164670</v>
          </cell>
        </row>
        <row r="37">
          <cell r="B37" t="str">
            <v xml:space="preserve">   h) Utenze</v>
          </cell>
          <cell r="C37">
            <v>-38244679993</v>
          </cell>
          <cell r="E37">
            <v>-38244679993</v>
          </cell>
          <cell r="G37">
            <v>-38244679993</v>
          </cell>
        </row>
        <row r="38">
          <cell r="B38" t="str">
            <v xml:space="preserve">   i) Rimborsi-assegni, contributi e altri servizi</v>
          </cell>
          <cell r="C38">
            <v>-22187518886</v>
          </cell>
          <cell r="E38">
            <v>-22187518886</v>
          </cell>
          <cell r="G38">
            <v>-22187518886</v>
          </cell>
        </row>
        <row r="39">
          <cell r="A39">
            <v>3</v>
          </cell>
          <cell r="B39" t="str">
            <v>Godimento di beni di terzi</v>
          </cell>
          <cell r="C39">
            <v>-10264289560</v>
          </cell>
          <cell r="E39">
            <v>-10264289560</v>
          </cell>
          <cell r="G39">
            <v>-10264289560</v>
          </cell>
        </row>
        <row r="40">
          <cell r="A40">
            <v>4</v>
          </cell>
          <cell r="B40" t="str">
            <v>Costi del personale</v>
          </cell>
          <cell r="G40">
            <v>0</v>
          </cell>
        </row>
        <row r="41">
          <cell r="B41" t="str">
            <v xml:space="preserve">   a) Personale sanitario</v>
          </cell>
          <cell r="C41">
            <v>-705679252638</v>
          </cell>
          <cell r="E41">
            <v>-705679252638</v>
          </cell>
          <cell r="G41">
            <v>-705679252638</v>
          </cell>
        </row>
        <row r="42">
          <cell r="B42" t="str">
            <v xml:space="preserve">   b) Personale professionale</v>
          </cell>
          <cell r="C42">
            <v>-3915943782</v>
          </cell>
          <cell r="E42">
            <v>-3915943782</v>
          </cell>
          <cell r="G42">
            <v>-3915943782</v>
          </cell>
        </row>
        <row r="43">
          <cell r="B43" t="str">
            <v xml:space="preserve">   c) Personale tecnico</v>
          </cell>
          <cell r="C43">
            <v>-146657617706</v>
          </cell>
          <cell r="E43">
            <v>-146657617706</v>
          </cell>
          <cell r="G43">
            <v>-146657617706</v>
          </cell>
        </row>
        <row r="44">
          <cell r="B44" t="str">
            <v xml:space="preserve">   d) Personale amministrativo</v>
          </cell>
          <cell r="C44">
            <v>-58867068100</v>
          </cell>
          <cell r="E44">
            <v>-58867068100</v>
          </cell>
          <cell r="G44">
            <v>-58867068100</v>
          </cell>
        </row>
        <row r="45">
          <cell r="B45" t="str">
            <v xml:space="preserve">   e) Altri costi del personale</v>
          </cell>
          <cell r="C45">
            <v>-249161012596</v>
          </cell>
          <cell r="E45">
            <v>-249161012596</v>
          </cell>
          <cell r="G45">
            <v>-249161012596</v>
          </cell>
        </row>
        <row r="46">
          <cell r="A46">
            <v>5</v>
          </cell>
          <cell r="B46" t="str">
            <v>Costi generali ed oneri diversi di gestione</v>
          </cell>
          <cell r="C46">
            <v>-27569361992</v>
          </cell>
          <cell r="E46">
            <v>-27569361992</v>
          </cell>
          <cell r="G46">
            <v>-27569361992</v>
          </cell>
        </row>
        <row r="47">
          <cell r="A47">
            <v>6</v>
          </cell>
          <cell r="B47" t="str">
            <v>Ammortamenti e svalutazioni</v>
          </cell>
          <cell r="G47">
            <v>0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E48">
            <v>0</v>
          </cell>
          <cell r="G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E49">
            <v>0</v>
          </cell>
          <cell r="G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E50">
            <v>0</v>
          </cell>
          <cell r="G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E51">
            <v>0</v>
          </cell>
          <cell r="G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E52">
            <v>0</v>
          </cell>
          <cell r="G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-218690508</v>
          </cell>
          <cell r="E53">
            <v>-218690508</v>
          </cell>
          <cell r="G53">
            <v>-218690508</v>
          </cell>
        </row>
        <row r="54">
          <cell r="A54">
            <v>9</v>
          </cell>
          <cell r="B54" t="str">
            <v>Altri accantonamenti</v>
          </cell>
          <cell r="C54">
            <v>-910000000</v>
          </cell>
          <cell r="E54">
            <v>-910000000</v>
          </cell>
          <cell r="G54">
            <v>-910000000</v>
          </cell>
        </row>
        <row r="56">
          <cell r="B56" t="str">
            <v xml:space="preserve">TOTALE COSTI DELLA PRODUZIONE </v>
          </cell>
          <cell r="C56">
            <v>-2897276035339</v>
          </cell>
          <cell r="D56">
            <v>537532000000</v>
          </cell>
          <cell r="E56">
            <v>-2359744035339</v>
          </cell>
          <cell r="F56">
            <v>0</v>
          </cell>
          <cell r="G56">
            <v>-2359744035339</v>
          </cell>
        </row>
        <row r="58">
          <cell r="B58" t="str">
            <v>DIFFERENZA TRA VALORE E COSTI DELLA PRODUZ.</v>
          </cell>
          <cell r="C58">
            <v>472304614</v>
          </cell>
          <cell r="D58">
            <v>0</v>
          </cell>
          <cell r="E58">
            <v>472304614</v>
          </cell>
          <cell r="F58">
            <v>-2000000000</v>
          </cell>
          <cell r="G58">
            <v>-1527695386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259000000</v>
          </cell>
          <cell r="E62">
            <v>259000000</v>
          </cell>
          <cell r="G62">
            <v>259000000</v>
          </cell>
        </row>
        <row r="63">
          <cell r="A63">
            <v>2</v>
          </cell>
          <cell r="B63" t="str">
            <v>Oneri</v>
          </cell>
          <cell r="C63">
            <v>-731202270</v>
          </cell>
          <cell r="E63">
            <v>-731202270</v>
          </cell>
          <cell r="G63">
            <v>-731202270</v>
          </cell>
        </row>
        <row r="65">
          <cell r="B65" t="str">
            <v>TOTALE PROVENTI E ONERI FINANZIARI</v>
          </cell>
          <cell r="C65">
            <v>-472202270</v>
          </cell>
          <cell r="D65">
            <v>0</v>
          </cell>
          <cell r="E65">
            <v>-472202270</v>
          </cell>
          <cell r="F65">
            <v>0</v>
          </cell>
          <cell r="G65">
            <v>-472202270</v>
          </cell>
        </row>
        <row r="67">
          <cell r="B67" t="str">
            <v xml:space="preserve">RISULTATO PRIMA DELLE IMPOSTE </v>
          </cell>
          <cell r="C67">
            <v>102344</v>
          </cell>
          <cell r="D67">
            <v>0</v>
          </cell>
          <cell r="E67">
            <v>102344</v>
          </cell>
          <cell r="F67">
            <v>-2000000000</v>
          </cell>
          <cell r="G67">
            <v>-1999897656</v>
          </cell>
        </row>
        <row r="69">
          <cell r="B69" t="str">
            <v>Imposte sul reddito dell'esercizio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</row>
        <row r="72">
          <cell r="B72" t="str">
            <v>UTILE (PERDITA) DELL'ESERCIZIO</v>
          </cell>
          <cell r="C72">
            <v>102344</v>
          </cell>
          <cell r="D72">
            <v>0</v>
          </cell>
          <cell r="E72">
            <v>102344</v>
          </cell>
          <cell r="F72">
            <v>-2000000000</v>
          </cell>
          <cell r="G72">
            <v>-1999897656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ANTONAMENTI"/>
      <sheetName val="riepilogo costi del personale"/>
      <sheetName val="personale altri enti"/>
      <sheetName val="Alim C.E."/>
      <sheetName val="Alim S.P."/>
      <sheetName val="Schema C.E."/>
      <sheetName val="Schema S.P."/>
      <sheetName val="FABB_COPERT "/>
      <sheetName val="imm.immat. (NI1)"/>
      <sheetName val="imm.mater. (NI2)"/>
      <sheetName val="imm.finanz. (NI3)"/>
      <sheetName val="crediti (NI4)"/>
      <sheetName val="att.finanz.-disp.liq (NI5)"/>
      <sheetName val="patrim.netto (NI6)"/>
      <sheetName val="fondi (NI7)"/>
      <sheetName val="fondi (NI7 - bis)"/>
      <sheetName val="debiti (NI8)"/>
      <sheetName val="comp.cr.dr. (NI9)"/>
      <sheetName val="ratei e risc. (NI10)"/>
      <sheetName val="cr.dr.infra (NI11)"/>
      <sheetName val="ric-costi infra. (NI12)"/>
      <sheetName val="contributi (NI13)"/>
      <sheetName val="prest.SSN (NI14)"/>
      <sheetName val="acc. rinnovi contr. (NI15)"/>
      <sheetName val="prov.oneri straord. (NI16)"/>
      <sheetName val="personale (NI17-1)"/>
      <sheetName val="personale (NI17-2)"/>
      <sheetName val="riepilogo_costi_del_personale"/>
      <sheetName val="personale_altri_enti"/>
      <sheetName val="Alim_C_E_"/>
      <sheetName val="Alim_S_P_"/>
      <sheetName val="Schema_C_E_"/>
      <sheetName val="Schema_S_P_"/>
      <sheetName val="FABB_COPERT_"/>
      <sheetName val="imm_immat__(NI1)"/>
      <sheetName val="imm_mater__(NI2)"/>
      <sheetName val="imm_finanz__(NI3)"/>
      <sheetName val="crediti_(NI4)"/>
      <sheetName val="att_finanz_-disp_liq_(NI5)"/>
      <sheetName val="patrim_netto_(NI6)"/>
      <sheetName val="fondi_(NI7)"/>
      <sheetName val="fondi_(NI7_-_bis)"/>
      <sheetName val="debiti_(NI8)"/>
      <sheetName val="comp_cr_dr__(NI9)"/>
      <sheetName val="ratei_e_risc__(NI10)"/>
      <sheetName val="cr_dr_infra_(NI11)"/>
      <sheetName val="ric-costi_infra__(NI12)"/>
      <sheetName val="contributi_(NI13)"/>
      <sheetName val="prest_SSN_(NI14)"/>
      <sheetName val="acc__rinnovi_contr__(NI15)"/>
      <sheetName val="prov_oneri_straord__(NI16)"/>
      <sheetName val="personale_(NI17-1)"/>
      <sheetName val="personale_(NI17-2)"/>
      <sheetName val="riepilogo_costi_del_personale1"/>
      <sheetName val="personale_altri_enti1"/>
      <sheetName val="Alim_C_E_1"/>
      <sheetName val="Alim_S_P_1"/>
      <sheetName val="Schema_C_E_1"/>
      <sheetName val="Schema_S_P_1"/>
      <sheetName val="FABB_COPERT_1"/>
      <sheetName val="imm_immat__(NI1)1"/>
      <sheetName val="imm_mater__(NI2)1"/>
      <sheetName val="imm_finanz__(NI3)1"/>
      <sheetName val="crediti_(NI4)1"/>
      <sheetName val="att_finanz_-disp_liq_(NI5)1"/>
      <sheetName val="patrim_netto_(NI6)1"/>
      <sheetName val="fondi_(NI7)1"/>
      <sheetName val="fondi_(NI7_-_bis)1"/>
      <sheetName val="debiti_(NI8)1"/>
      <sheetName val="comp_cr_dr__(NI9)1"/>
      <sheetName val="ratei_e_risc__(NI10)1"/>
      <sheetName val="cr_dr_infra_(NI11)1"/>
      <sheetName val="ric-costi_infra__(NI12)1"/>
      <sheetName val="contributi_(NI13)1"/>
      <sheetName val="prest_SSN_(NI14)1"/>
      <sheetName val="acc__rinnovi_contr__(NI15)1"/>
      <sheetName val="prov_oneri_straord__(NI16)1"/>
      <sheetName val="personale_(NI17-1)1"/>
      <sheetName val="personale_(NI17-2)1"/>
      <sheetName val="riepilogo_costi_del_personale2"/>
      <sheetName val="personale_altri_enti2"/>
      <sheetName val="Alim_C_E_2"/>
      <sheetName val="Alim_S_P_2"/>
      <sheetName val="Schema_C_E_2"/>
      <sheetName val="Schema_S_P_2"/>
      <sheetName val="FABB_COPERT_2"/>
      <sheetName val="imm_immat__(NI1)2"/>
      <sheetName val="imm_mater__(NI2)2"/>
      <sheetName val="imm_finanz__(NI3)2"/>
      <sheetName val="crediti_(NI4)2"/>
      <sheetName val="att_finanz_-disp_liq_(NI5)2"/>
      <sheetName val="patrim_netto_(NI6)2"/>
      <sheetName val="fondi_(NI7)2"/>
      <sheetName val="fondi_(NI7_-_bis)2"/>
      <sheetName val="debiti_(NI8)2"/>
      <sheetName val="comp_cr_dr__(NI9)2"/>
      <sheetName val="ratei_e_risc__(NI10)2"/>
      <sheetName val="cr_dr_infra_(NI11)2"/>
      <sheetName val="ric-costi_infra__(NI12)2"/>
      <sheetName val="contributi_(NI13)2"/>
      <sheetName val="prest_SSN_(NI14)2"/>
      <sheetName val="acc__rinnovi_contr__(NI15)2"/>
      <sheetName val="prov_oneri_straord__(NI16)2"/>
      <sheetName val="personale_(NI17-1)2"/>
      <sheetName val="personale_(NI17-2)2"/>
      <sheetName val="riepilogo_costi_del_personale3"/>
      <sheetName val="personale_altri_enti3"/>
      <sheetName val="Alim_C_E_3"/>
      <sheetName val="Alim_S_P_3"/>
      <sheetName val="Schema_C_E_3"/>
      <sheetName val="Schema_S_P_3"/>
      <sheetName val="FABB_COPERT_3"/>
      <sheetName val="imm_immat__(NI1)3"/>
      <sheetName val="imm_mater__(NI2)3"/>
      <sheetName val="imm_finanz__(NI3)3"/>
      <sheetName val="crediti_(NI4)3"/>
      <sheetName val="att_finanz_-disp_liq_(NI5)3"/>
      <sheetName val="patrim_netto_(NI6)3"/>
      <sheetName val="fondi_(NI7)3"/>
      <sheetName val="fondi_(NI7_-_bis)3"/>
      <sheetName val="debiti_(NI8)3"/>
      <sheetName val="comp_cr_dr__(NI9)3"/>
      <sheetName val="ratei_e_risc__(NI10)3"/>
      <sheetName val="cr_dr_infra_(NI11)3"/>
      <sheetName val="ric-costi_infra__(NI12)3"/>
      <sheetName val="contributi_(NI13)3"/>
      <sheetName val="prest_SSN_(NI14)3"/>
      <sheetName val="acc__rinnovi_contr__(NI15)3"/>
      <sheetName val="prov_oneri_straord__(NI16)3"/>
      <sheetName val="personale_(NI17-1)3"/>
      <sheetName val="personale_(NI17-2)3"/>
      <sheetName val="Alimentazione_CE012"/>
      <sheetName val="riepilogo_costi_del_personale4"/>
      <sheetName val="personale_altri_enti4"/>
      <sheetName val="Alim_C_E_4"/>
      <sheetName val="Alim_S_P_4"/>
      <sheetName val="Schema_C_E_4"/>
      <sheetName val="Schema_S_P_4"/>
      <sheetName val="FABB_COPERT_4"/>
      <sheetName val="imm_immat__(NI1)4"/>
      <sheetName val="imm_mater__(NI2)4"/>
      <sheetName val="imm_finanz__(NI3)4"/>
      <sheetName val="crediti_(NI4)4"/>
      <sheetName val="att_finanz_-disp_liq_(NI5)4"/>
      <sheetName val="patrim_netto_(NI6)4"/>
      <sheetName val="fondi_(NI7)4"/>
      <sheetName val="fondi_(NI7_-_bis)4"/>
      <sheetName val="debiti_(NI8)4"/>
      <sheetName val="comp_cr_dr__(NI9)4"/>
      <sheetName val="ratei_e_risc__(NI10)4"/>
      <sheetName val="cr_dr_infra_(NI11)4"/>
      <sheetName val="ric-costi_infra__(NI12)4"/>
      <sheetName val="contributi_(NI13)4"/>
      <sheetName val="prest_SSN_(NI14)4"/>
      <sheetName val="acc__rinnovi_contr__(NI15)4"/>
      <sheetName val="prov_oneri_straord__(NI16)4"/>
      <sheetName val="personale_(NI17-1)4"/>
      <sheetName val="personale_(NI17-2)4"/>
      <sheetName val="riepilogo_costi_del_personale5"/>
      <sheetName val="personale_altri_enti5"/>
      <sheetName val="Alim_C_E_5"/>
      <sheetName val="Alim_S_P_5"/>
      <sheetName val="Schema_C_E_5"/>
      <sheetName val="Schema_S_P_5"/>
      <sheetName val="FABB_COPERT_5"/>
      <sheetName val="imm_immat__(NI1)5"/>
      <sheetName val="imm_mater__(NI2)5"/>
      <sheetName val="imm_finanz__(NI3)5"/>
      <sheetName val="crediti_(NI4)5"/>
      <sheetName val="att_finanz_-disp_liq_(NI5)5"/>
      <sheetName val="patrim_netto_(NI6)5"/>
      <sheetName val="fondi_(NI7)5"/>
      <sheetName val="fondi_(NI7_-_bis)5"/>
      <sheetName val="debiti_(NI8)5"/>
      <sheetName val="comp_cr_dr__(NI9)5"/>
      <sheetName val="ratei_e_risc__(NI10)5"/>
      <sheetName val="cr_dr_infra_(NI11)5"/>
      <sheetName val="ric-costi_infra__(NI12)5"/>
      <sheetName val="contributi_(NI13)5"/>
      <sheetName val="prest_SSN_(NI14)5"/>
      <sheetName val="acc__rinnovi_contr__(NI15)5"/>
      <sheetName val="prov_oneri_straord__(NI16)5"/>
      <sheetName val="personale_(NI17-1)5"/>
      <sheetName val="personale_(NI17-2)5"/>
      <sheetName val="2010"/>
      <sheetName val="profili"/>
      <sheetName val="Codifiche"/>
      <sheetName val="riepilogo_costi_del_personale6"/>
      <sheetName val="personale_altri_enti6"/>
      <sheetName val="Alim_C_E_6"/>
      <sheetName val="Alim_S_P_6"/>
      <sheetName val="Schema_C_E_6"/>
      <sheetName val="Schema_S_P_6"/>
      <sheetName val="FABB_COPERT_6"/>
      <sheetName val="imm_immat__(NI1)6"/>
      <sheetName val="imm_mater__(NI2)6"/>
      <sheetName val="imm_finanz__(NI3)6"/>
      <sheetName val="crediti_(NI4)6"/>
      <sheetName val="att_finanz_-disp_liq_(NI5)6"/>
      <sheetName val="patrim_netto_(NI6)6"/>
      <sheetName val="fondi_(NI7)6"/>
      <sheetName val="fondi_(NI7_-_bis)6"/>
      <sheetName val="debiti_(NI8)6"/>
      <sheetName val="comp_cr_dr__(NI9)6"/>
      <sheetName val="ratei_e_risc__(NI10)6"/>
      <sheetName val="cr_dr_infra_(NI11)6"/>
      <sheetName val="ric-costi_infra__(NI12)6"/>
      <sheetName val="contributi_(NI13)6"/>
      <sheetName val="prest_SSN_(NI14)6"/>
      <sheetName val="acc__rinnovi_contr__(NI15)6"/>
      <sheetName val="prov_oneri_straord__(NI16)6"/>
      <sheetName val="personale_(NI17-1)6"/>
      <sheetName val="personale_(NI17-2)6"/>
    </sheetNames>
    <sheetDataSet>
      <sheetData sheetId="0"/>
      <sheetData sheetId="1"/>
      <sheetData sheetId="2"/>
      <sheetData sheetId="3" refreshError="1">
        <row r="28">
          <cell r="D28" t="str">
            <v>Servizi per manutenzione di strutture edilizie</v>
          </cell>
        </row>
        <row r="33">
          <cell r="D33" t="str">
            <v>Servizi per manutenzione di attrezz. sanitarie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8">
          <cell r="D28" t="str">
            <v>Servizi per manutenzione di strutture edilizie</v>
          </cell>
        </row>
      </sheetData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contributi"/>
      <sheetName val="Schema C.E."/>
      <sheetName val="Schema S.P. "/>
      <sheetName val="FABB_COPERTURE"/>
      <sheetName val="ric-costi infragruppo "/>
      <sheetName val="modifiche"/>
      <sheetName val="Alim_C_E_"/>
      <sheetName val="Alim_S_P_"/>
      <sheetName val="Schema_C_E_"/>
      <sheetName val="Schema_S_P__"/>
      <sheetName val="ric-costi_infragruppo_"/>
      <sheetName val="Alim_C_E_1"/>
      <sheetName val="Alim_S_P_1"/>
      <sheetName val="Schema_C_E_1"/>
      <sheetName val="Schema_S_P__1"/>
      <sheetName val="ric-costi_infragruppo_1"/>
      <sheetName val="Alim_C_E_2"/>
      <sheetName val="Alim_S_P_2"/>
      <sheetName val="Schema_C_E_2"/>
      <sheetName val="Schema_S_P__2"/>
      <sheetName val="ric-costi_infragruppo_2"/>
      <sheetName val="Alim_C_E_3"/>
      <sheetName val="Alim_S_P_3"/>
      <sheetName val="Schema_C_E_3"/>
      <sheetName val="Schema_S_P__3"/>
      <sheetName val="ric-costi_infragruppo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5"/>
  <sheetViews>
    <sheetView tabSelected="1" topLeftCell="A59" zoomScaleNormal="100" workbookViewId="0">
      <selection activeCell="A94" sqref="A94:H94"/>
    </sheetView>
  </sheetViews>
  <sheetFormatPr defaultColWidth="9.140625" defaultRowHeight="12.75"/>
  <cols>
    <col min="1" max="2" width="3.42578125" style="168" customWidth="1"/>
    <col min="3" max="4" width="2.7109375" style="168" customWidth="1"/>
    <col min="5" max="5" width="3.42578125" style="168" customWidth="1"/>
    <col min="6" max="6" width="40.7109375" style="1" customWidth="1"/>
    <col min="7" max="7" width="13.140625" style="40" bestFit="1" customWidth="1"/>
    <col min="8" max="8" width="12.85546875" style="40" bestFit="1" customWidth="1"/>
    <col min="9" max="9" width="18.7109375" style="33" customWidth="1"/>
    <col min="10" max="10" width="14.28515625" style="33" customWidth="1"/>
    <col min="11" max="11" width="15.42578125" style="33" customWidth="1"/>
    <col min="12" max="12" width="7.7109375" style="167" customWidth="1"/>
    <col min="13" max="16384" width="9.140625" style="1"/>
  </cols>
  <sheetData>
    <row r="1" spans="1:12" ht="32.25" customHeight="1" thickBot="1">
      <c r="A1" s="289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1" t="s">
        <v>1</v>
      </c>
      <c r="L1" s="291"/>
    </row>
    <row r="2" spans="1:12" ht="7.5" customHeight="1" thickBot="1">
      <c r="A2" s="2"/>
      <c r="B2" s="3"/>
      <c r="C2" s="3"/>
      <c r="D2" s="3"/>
      <c r="E2" s="3"/>
      <c r="F2" s="4"/>
      <c r="G2" s="5"/>
      <c r="H2" s="5"/>
      <c r="I2" s="6"/>
      <c r="J2" s="7"/>
      <c r="K2" s="8"/>
      <c r="L2" s="9"/>
    </row>
    <row r="3" spans="1:12" ht="13.15" customHeight="1">
      <c r="A3" s="271" t="s">
        <v>2</v>
      </c>
      <c r="B3" s="272"/>
      <c r="C3" s="272"/>
      <c r="D3" s="272"/>
      <c r="E3" s="272"/>
      <c r="F3" s="272"/>
      <c r="G3" s="272"/>
      <c r="H3" s="272"/>
      <c r="I3" s="276" t="s">
        <v>3</v>
      </c>
      <c r="J3" s="276" t="s">
        <v>4</v>
      </c>
      <c r="K3" s="278" t="s">
        <v>5</v>
      </c>
      <c r="L3" s="279"/>
    </row>
    <row r="4" spans="1:12" s="12" customFormat="1" ht="39.75" customHeight="1">
      <c r="A4" s="273"/>
      <c r="B4" s="274"/>
      <c r="C4" s="274"/>
      <c r="D4" s="274"/>
      <c r="E4" s="274"/>
      <c r="F4" s="274"/>
      <c r="G4" s="275"/>
      <c r="H4" s="274"/>
      <c r="I4" s="277"/>
      <c r="J4" s="277"/>
      <c r="K4" s="10" t="s">
        <v>6</v>
      </c>
      <c r="L4" s="11" t="s">
        <v>7</v>
      </c>
    </row>
    <row r="5" spans="1:12">
      <c r="A5" s="13"/>
      <c r="B5" s="14"/>
      <c r="C5" s="14"/>
      <c r="D5" s="14"/>
      <c r="E5" s="14"/>
      <c r="F5" s="15"/>
      <c r="G5" s="16"/>
      <c r="H5" s="17"/>
      <c r="I5" s="18"/>
      <c r="J5" s="18"/>
      <c r="K5" s="18"/>
      <c r="L5" s="19"/>
    </row>
    <row r="6" spans="1:12" s="28" customFormat="1" ht="11.25">
      <c r="A6" s="20" t="s">
        <v>8</v>
      </c>
      <c r="B6" s="21" t="s">
        <v>9</v>
      </c>
      <c r="C6" s="22"/>
      <c r="D6" s="22"/>
      <c r="E6" s="22"/>
      <c r="F6" s="23"/>
      <c r="G6" s="24"/>
      <c r="H6" s="24"/>
      <c r="I6" s="25"/>
      <c r="J6" s="26"/>
      <c r="K6" s="26"/>
      <c r="L6" s="27"/>
    </row>
    <row r="7" spans="1:12" s="28" customFormat="1" ht="11.25">
      <c r="A7" s="29"/>
      <c r="B7" s="22" t="s">
        <v>10</v>
      </c>
      <c r="C7" s="30" t="s">
        <v>11</v>
      </c>
      <c r="D7" s="22"/>
      <c r="E7" s="22"/>
      <c r="F7" s="23"/>
      <c r="G7" s="24"/>
      <c r="H7" s="24"/>
      <c r="I7" s="31">
        <f>SUM(I8:I12)</f>
        <v>10018533</v>
      </c>
      <c r="J7" s="31">
        <f>SUM(J8:J12)</f>
        <v>9709823</v>
      </c>
      <c r="K7" s="32">
        <f>+I7-J7</f>
        <v>308710</v>
      </c>
      <c r="L7" s="27">
        <f>IF(J7=0,"-    ",K7/J7)</f>
        <v>3.1793576463752221E-2</v>
      </c>
    </row>
    <row r="8" spans="1:12" s="40" customFormat="1" ht="11.25">
      <c r="A8" s="20"/>
      <c r="B8" s="22"/>
      <c r="C8" s="34" t="s">
        <v>12</v>
      </c>
      <c r="D8" s="35" t="s">
        <v>13</v>
      </c>
      <c r="E8" s="22"/>
      <c r="F8" s="36"/>
      <c r="G8" s="37"/>
      <c r="H8" s="37"/>
      <c r="I8" s="38">
        <f>ROUND(+'[14]CONS SP Min'!D32-'[14]CONS SP Min'!D54,0)</f>
        <v>0</v>
      </c>
      <c r="J8" s="38">
        <f>ROUND(+'[14]CONS SP Min'!E32-'[14]CONS SP Min'!E54,0)</f>
        <v>0</v>
      </c>
      <c r="K8" s="32">
        <f t="shared" ref="K8:K37" si="0">+I8-J8</f>
        <v>0</v>
      </c>
      <c r="L8" s="39" t="str">
        <f t="shared" ref="L8:L37" si="1">IF(J8=0,"-    ",K8/J8)</f>
        <v xml:space="preserve">-    </v>
      </c>
    </row>
    <row r="9" spans="1:12" s="40" customFormat="1" ht="11.25">
      <c r="A9" s="41"/>
      <c r="B9" s="22"/>
      <c r="C9" s="34" t="s">
        <v>14</v>
      </c>
      <c r="D9" s="35" t="s">
        <v>15</v>
      </c>
      <c r="E9" s="22"/>
      <c r="F9" s="42"/>
      <c r="G9" s="37"/>
      <c r="H9" s="37"/>
      <c r="I9" s="43">
        <f>ROUND(+'[14]CONS SP Min'!D35-'[14]CONS SP Min'!D55,0)</f>
        <v>0</v>
      </c>
      <c r="J9" s="43">
        <f>ROUND(+'[14]CONS SP Min'!E35-'[14]CONS SP Min'!E55,0)</f>
        <v>0</v>
      </c>
      <c r="K9" s="32">
        <f t="shared" si="0"/>
        <v>0</v>
      </c>
      <c r="L9" s="39" t="str">
        <f t="shared" si="1"/>
        <v xml:space="preserve">-    </v>
      </c>
    </row>
    <row r="10" spans="1:12" s="40" customFormat="1" ht="11.25">
      <c r="A10" s="41"/>
      <c r="B10" s="22"/>
      <c r="C10" s="34" t="s">
        <v>16</v>
      </c>
      <c r="D10" s="35" t="s">
        <v>17</v>
      </c>
      <c r="E10" s="22"/>
      <c r="F10" s="42"/>
      <c r="G10" s="37"/>
      <c r="H10" s="37"/>
      <c r="I10" s="43">
        <f>ROUND(+'[14]CONS SP Min'!D38-'[14]CONS SP Min'!D56,0)</f>
        <v>219429</v>
      </c>
      <c r="J10" s="43">
        <f>ROUND(+'[14]CONS SP Min'!E38-'[14]CONS SP Min'!E56,0)</f>
        <v>233963</v>
      </c>
      <c r="K10" s="32">
        <f t="shared" si="0"/>
        <v>-14534</v>
      </c>
      <c r="L10" s="39">
        <f t="shared" si="1"/>
        <v>-6.2120933651902223E-2</v>
      </c>
    </row>
    <row r="11" spans="1:12" s="40" customFormat="1" ht="11.25">
      <c r="A11" s="41"/>
      <c r="B11" s="22"/>
      <c r="C11" s="34" t="s">
        <v>18</v>
      </c>
      <c r="D11" s="35" t="s">
        <v>19</v>
      </c>
      <c r="E11" s="22"/>
      <c r="F11" s="42"/>
      <c r="G11" s="37"/>
      <c r="H11" s="37"/>
      <c r="I11" s="43">
        <f>ROUND(+'[14]CONS SP Min'!D43,0)</f>
        <v>125061</v>
      </c>
      <c r="J11" s="43">
        <f>ROUND(+'[14]CONS SP Min'!E43,0)</f>
        <v>125061</v>
      </c>
      <c r="K11" s="32">
        <f t="shared" si="0"/>
        <v>0</v>
      </c>
      <c r="L11" s="39">
        <f t="shared" si="1"/>
        <v>0</v>
      </c>
    </row>
    <row r="12" spans="1:12" s="40" customFormat="1" ht="11.25">
      <c r="A12" s="41"/>
      <c r="B12" s="22"/>
      <c r="C12" s="34" t="s">
        <v>20</v>
      </c>
      <c r="D12" s="35" t="s">
        <v>21</v>
      </c>
      <c r="E12" s="22"/>
      <c r="F12" s="42"/>
      <c r="G12" s="37"/>
      <c r="H12" s="37"/>
      <c r="I12" s="43">
        <f>ROUND(+'[14]CONS SP Min'!D44-'[14]CONS SP Min'!D57,0)</f>
        <v>9674043</v>
      </c>
      <c r="J12" s="43">
        <f>ROUND(+'[14]CONS SP Min'!E44-'[14]CONS SP Min'!E57,0)</f>
        <v>9350799</v>
      </c>
      <c r="K12" s="32">
        <f t="shared" si="0"/>
        <v>323244</v>
      </c>
      <c r="L12" s="39">
        <f t="shared" si="1"/>
        <v>3.4568596758416045E-2</v>
      </c>
    </row>
    <row r="13" spans="1:12" s="28" customFormat="1" ht="11.25">
      <c r="A13" s="29"/>
      <c r="B13" s="22" t="s">
        <v>22</v>
      </c>
      <c r="C13" s="44" t="s">
        <v>23</v>
      </c>
      <c r="D13" s="22"/>
      <c r="E13" s="22"/>
      <c r="F13" s="23"/>
      <c r="G13" s="24"/>
      <c r="H13" s="24"/>
      <c r="I13" s="45">
        <f>I14+I17+SUM(I20:I26)</f>
        <v>387237484</v>
      </c>
      <c r="J13" s="45">
        <f>J14+J17+SUM(J20:J26)</f>
        <v>393278262</v>
      </c>
      <c r="K13" s="32">
        <f t="shared" si="0"/>
        <v>-6040778</v>
      </c>
      <c r="L13" s="27">
        <f t="shared" si="1"/>
        <v>-1.5360060760235968E-2</v>
      </c>
    </row>
    <row r="14" spans="1:12" s="40" customFormat="1" ht="11.25">
      <c r="A14" s="20"/>
      <c r="B14" s="22"/>
      <c r="C14" s="34" t="s">
        <v>12</v>
      </c>
      <c r="D14" s="35" t="s">
        <v>24</v>
      </c>
      <c r="E14" s="34"/>
      <c r="F14" s="46"/>
      <c r="G14" s="37"/>
      <c r="H14" s="37"/>
      <c r="I14" s="43">
        <f>SUM(I15:I16)</f>
        <v>1250493</v>
      </c>
      <c r="J14" s="43">
        <f>SUM(J15:J16)</f>
        <v>1250493</v>
      </c>
      <c r="K14" s="32">
        <f t="shared" si="0"/>
        <v>0</v>
      </c>
      <c r="L14" s="27">
        <f t="shared" si="1"/>
        <v>0</v>
      </c>
    </row>
    <row r="15" spans="1:12" s="53" customFormat="1" ht="11.25">
      <c r="A15" s="47"/>
      <c r="B15" s="48"/>
      <c r="C15" s="49"/>
      <c r="D15" s="49" t="s">
        <v>25</v>
      </c>
      <c r="E15" s="50" t="s">
        <v>26</v>
      </c>
      <c r="F15" s="51"/>
      <c r="G15" s="52"/>
      <c r="H15" s="52"/>
      <c r="I15" s="38">
        <f>ROUND(+'[14]CONS SP Min'!D60-'[14]CONS Alimentazione SP P'!H55,0)</f>
        <v>672440</v>
      </c>
      <c r="J15" s="38">
        <f>ROUND(+'[14]CONS SP Min'!E60-'[14]CONS Alimentazione SP P'!I55,0)</f>
        <v>672440</v>
      </c>
      <c r="K15" s="32">
        <f t="shared" si="0"/>
        <v>0</v>
      </c>
      <c r="L15" s="27">
        <f t="shared" si="1"/>
        <v>0</v>
      </c>
    </row>
    <row r="16" spans="1:12" s="53" customFormat="1" ht="11.25">
      <c r="A16" s="47"/>
      <c r="B16" s="48"/>
      <c r="C16" s="49"/>
      <c r="D16" s="49" t="s">
        <v>27</v>
      </c>
      <c r="E16" s="50" t="s">
        <v>28</v>
      </c>
      <c r="F16" s="46"/>
      <c r="G16" s="52"/>
      <c r="H16" s="52"/>
      <c r="I16" s="38">
        <f>ROUND(+'[14]CONS SP Min'!D61-'[14]CONS Alimentazione SP P'!H56,0)</f>
        <v>578053</v>
      </c>
      <c r="J16" s="38">
        <f>ROUND(+'[14]CONS SP Min'!E61-'[14]CONS Alimentazione SP P'!I56,0)</f>
        <v>578053</v>
      </c>
      <c r="K16" s="32">
        <f t="shared" si="0"/>
        <v>0</v>
      </c>
      <c r="L16" s="27">
        <f t="shared" si="1"/>
        <v>0</v>
      </c>
    </row>
    <row r="17" spans="1:12" s="40" customFormat="1" ht="11.25">
      <c r="A17" s="20"/>
      <c r="B17" s="22"/>
      <c r="C17" s="34" t="s">
        <v>14</v>
      </c>
      <c r="D17" s="54" t="s">
        <v>29</v>
      </c>
      <c r="E17" s="22"/>
      <c r="F17" s="42"/>
      <c r="G17" s="37"/>
      <c r="H17" s="37"/>
      <c r="I17" s="43">
        <f>SUM(I18:I19)</f>
        <v>306915752</v>
      </c>
      <c r="J17" s="43">
        <f>SUM(J18:J19)</f>
        <v>320403731</v>
      </c>
      <c r="K17" s="32">
        <f t="shared" si="0"/>
        <v>-13487979</v>
      </c>
      <c r="L17" s="39">
        <f t="shared" si="1"/>
        <v>-4.2096822524204623E-2</v>
      </c>
    </row>
    <row r="18" spans="1:12" s="40" customFormat="1" ht="11.25">
      <c r="A18" s="20"/>
      <c r="B18" s="22"/>
      <c r="C18" s="34"/>
      <c r="D18" s="49" t="s">
        <v>25</v>
      </c>
      <c r="E18" s="50" t="s">
        <v>30</v>
      </c>
      <c r="F18" s="46"/>
      <c r="G18" s="37"/>
      <c r="H18" s="37"/>
      <c r="I18" s="43">
        <f>ROUND('[14]CONS SP Min'!D63-'[14]CONS Alimentazione SP P'!H57,0)</f>
        <v>1431408</v>
      </c>
      <c r="J18" s="43">
        <f>ROUND('[14]CONS SP Min'!E63-'[14]CONS Alimentazione SP P'!I57,0)</f>
        <v>802008</v>
      </c>
      <c r="K18" s="32">
        <f t="shared" si="0"/>
        <v>629400</v>
      </c>
      <c r="L18" s="39">
        <f t="shared" si="1"/>
        <v>0.78478020169374874</v>
      </c>
    </row>
    <row r="19" spans="1:12" s="40" customFormat="1" ht="11.25">
      <c r="A19" s="20"/>
      <c r="B19" s="22"/>
      <c r="C19" s="34"/>
      <c r="D19" s="49" t="s">
        <v>27</v>
      </c>
      <c r="E19" s="50" t="s">
        <v>31</v>
      </c>
      <c r="F19" s="35"/>
      <c r="G19" s="37"/>
      <c r="H19" s="37"/>
      <c r="I19" s="43">
        <f>+ROUND('[14]CONS SP Min'!D66-'[14]CONS Alimentazione SP P'!H58,0)</f>
        <v>305484344</v>
      </c>
      <c r="J19" s="43">
        <f>+ROUND('[14]CONS SP Min'!E66-'[14]CONS Alimentazione SP P'!I58,0)</f>
        <v>319601723</v>
      </c>
      <c r="K19" s="32">
        <f t="shared" si="0"/>
        <v>-14117379</v>
      </c>
      <c r="L19" s="39">
        <f t="shared" si="1"/>
        <v>-4.4171786270376268E-2</v>
      </c>
    </row>
    <row r="20" spans="1:12" s="40" customFormat="1" ht="11.25">
      <c r="A20" s="20"/>
      <c r="B20" s="22"/>
      <c r="C20" s="34" t="s">
        <v>16</v>
      </c>
      <c r="D20" s="54" t="s">
        <v>32</v>
      </c>
      <c r="E20" s="22"/>
      <c r="F20" s="35"/>
      <c r="G20" s="37"/>
      <c r="H20" s="37"/>
      <c r="I20" s="43">
        <f>+ROUND('[14]CONS SP Min'!D69-'[14]CONS SP Min'!D89,0)</f>
        <v>2888709</v>
      </c>
      <c r="J20" s="43">
        <f>+ROUND('[14]CONS SP Min'!E69-'[14]CONS SP Min'!E89,0)</f>
        <v>2893476</v>
      </c>
      <c r="K20" s="32">
        <f t="shared" si="0"/>
        <v>-4767</v>
      </c>
      <c r="L20" s="39">
        <f t="shared" si="1"/>
        <v>-1.6474994090153159E-3</v>
      </c>
    </row>
    <row r="21" spans="1:12" s="40" customFormat="1" ht="11.25">
      <c r="A21" s="20"/>
      <c r="B21" s="22"/>
      <c r="C21" s="34" t="s">
        <v>18</v>
      </c>
      <c r="D21" s="55" t="s">
        <v>33</v>
      </c>
      <c r="E21" s="22"/>
      <c r="F21" s="42"/>
      <c r="G21" s="37"/>
      <c r="H21" s="37"/>
      <c r="I21" s="43">
        <f>+ROUND('[14]CONS SP Min'!D72-'[14]CONS SP Min'!D90,0)</f>
        <v>19678547</v>
      </c>
      <c r="J21" s="43">
        <f>+ROUND('[14]CONS SP Min'!E72-'[14]CONS SP Min'!E90,0)</f>
        <v>20351120</v>
      </c>
      <c r="K21" s="32">
        <f t="shared" si="0"/>
        <v>-672573</v>
      </c>
      <c r="L21" s="39">
        <f t="shared" si="1"/>
        <v>-3.3048451387442064E-2</v>
      </c>
    </row>
    <row r="22" spans="1:12" s="40" customFormat="1" ht="11.25">
      <c r="A22" s="20"/>
      <c r="B22" s="22"/>
      <c r="C22" s="34" t="s">
        <v>20</v>
      </c>
      <c r="D22" s="54" t="s">
        <v>34</v>
      </c>
      <c r="E22" s="22"/>
      <c r="F22" s="36"/>
      <c r="G22" s="37"/>
      <c r="H22" s="37"/>
      <c r="I22" s="43">
        <f>+ROUND('[14]CONS SP Min'!D75-'[14]CONS SP Min'!D91,0)</f>
        <v>1708292</v>
      </c>
      <c r="J22" s="43">
        <f>+ROUND('[14]CONS SP Min'!E75-'[14]CONS SP Min'!E91,0)</f>
        <v>1493534</v>
      </c>
      <c r="K22" s="32">
        <f t="shared" si="0"/>
        <v>214758</v>
      </c>
      <c r="L22" s="39">
        <f t="shared" si="1"/>
        <v>0.14379183868596229</v>
      </c>
    </row>
    <row r="23" spans="1:12" s="40" customFormat="1" ht="11.25">
      <c r="A23" s="20"/>
      <c r="B23" s="22"/>
      <c r="C23" s="34" t="s">
        <v>35</v>
      </c>
      <c r="D23" s="54" t="s">
        <v>36</v>
      </c>
      <c r="E23" s="22"/>
      <c r="F23" s="35"/>
      <c r="G23" s="37"/>
      <c r="H23" s="37"/>
      <c r="I23" s="43">
        <f>+ROUND('[14]CONS SP Min'!D78-'[14]CONS SP Min'!D92,0)</f>
        <v>273521</v>
      </c>
      <c r="J23" s="43">
        <f>+ROUND('[14]CONS SP Min'!E78-'[14]CONS SP Min'!E92,0)</f>
        <v>658354</v>
      </c>
      <c r="K23" s="32">
        <f t="shared" si="0"/>
        <v>-384833</v>
      </c>
      <c r="L23" s="39">
        <f t="shared" si="1"/>
        <v>-0.58453810563921538</v>
      </c>
    </row>
    <row r="24" spans="1:12" s="40" customFormat="1" ht="11.25">
      <c r="A24" s="20"/>
      <c r="B24" s="22"/>
      <c r="C24" s="34" t="s">
        <v>37</v>
      </c>
      <c r="D24" s="54" t="s">
        <v>38</v>
      </c>
      <c r="E24" s="22"/>
      <c r="F24" s="35"/>
      <c r="G24" s="37"/>
      <c r="H24" s="37"/>
      <c r="I24" s="43">
        <f>+ROUND('[14]CONS SP Min'!D81-'[14]CONS SP Min'!D93,0)</f>
        <v>603135</v>
      </c>
      <c r="J24" s="43">
        <f>+ROUND('[14]CONS SP Min'!E81-'[14]CONS SP Min'!E93,0)</f>
        <v>603135</v>
      </c>
      <c r="K24" s="32">
        <f t="shared" si="0"/>
        <v>0</v>
      </c>
      <c r="L24" s="39">
        <f t="shared" si="1"/>
        <v>0</v>
      </c>
    </row>
    <row r="25" spans="1:12" s="40" customFormat="1" ht="11.25">
      <c r="A25" s="20"/>
      <c r="B25" s="22"/>
      <c r="C25" s="34" t="s">
        <v>39</v>
      </c>
      <c r="D25" s="35" t="s">
        <v>40</v>
      </c>
      <c r="E25" s="22"/>
      <c r="F25" s="42"/>
      <c r="G25" s="37"/>
      <c r="H25" s="37"/>
      <c r="I25" s="43">
        <f>+ROUND('[14]CONS SP Min'!D82-'[14]CONS SP Min'!D94,0)</f>
        <v>3810072</v>
      </c>
      <c r="J25" s="43">
        <f>+ROUND('[14]CONS SP Min'!E82-'[14]CONS SP Min'!E94,0)</f>
        <v>3845547</v>
      </c>
      <c r="K25" s="32">
        <f t="shared" si="0"/>
        <v>-35475</v>
      </c>
      <c r="L25" s="39">
        <f t="shared" si="1"/>
        <v>-9.2249555134809175E-3</v>
      </c>
    </row>
    <row r="26" spans="1:12" s="40" customFormat="1" ht="11.25">
      <c r="A26" s="20"/>
      <c r="B26" s="22"/>
      <c r="C26" s="34" t="s">
        <v>41</v>
      </c>
      <c r="D26" s="35" t="s">
        <v>42</v>
      </c>
      <c r="E26" s="22"/>
      <c r="F26" s="36"/>
      <c r="G26" s="37"/>
      <c r="H26" s="37"/>
      <c r="I26" s="43">
        <f>+ROUND('[14]CONS SP Min'!D85,0)</f>
        <v>50108963</v>
      </c>
      <c r="J26" s="43">
        <f>+ROUND('[14]CONS SP Min'!E85,0)</f>
        <v>41778872</v>
      </c>
      <c r="K26" s="32">
        <f t="shared" si="0"/>
        <v>8330091</v>
      </c>
      <c r="L26" s="39">
        <f t="shared" si="1"/>
        <v>0.19938525386707426</v>
      </c>
    </row>
    <row r="27" spans="1:12" s="40" customFormat="1" ht="11.25">
      <c r="A27" s="20"/>
      <c r="B27" s="22"/>
      <c r="C27" s="34"/>
      <c r="D27" s="22"/>
      <c r="E27" s="22"/>
      <c r="F27" s="54"/>
      <c r="G27" s="56" t="s">
        <v>43</v>
      </c>
      <c r="H27" s="57" t="s">
        <v>44</v>
      </c>
      <c r="I27" s="43"/>
      <c r="J27" s="43"/>
      <c r="K27" s="32">
        <f t="shared" si="0"/>
        <v>0</v>
      </c>
      <c r="L27" s="39" t="str">
        <f t="shared" si="1"/>
        <v xml:space="preserve">-    </v>
      </c>
    </row>
    <row r="28" spans="1:12" s="28" customFormat="1" ht="26.25" customHeight="1">
      <c r="A28" s="29"/>
      <c r="B28" s="22" t="s">
        <v>45</v>
      </c>
      <c r="C28" s="281" t="s">
        <v>46</v>
      </c>
      <c r="D28" s="281"/>
      <c r="E28" s="281"/>
      <c r="F28" s="282"/>
      <c r="G28" s="58"/>
      <c r="H28" s="59"/>
      <c r="I28" s="45">
        <f>I29+I34</f>
        <v>0</v>
      </c>
      <c r="J28" s="45">
        <f>J29+J34</f>
        <v>31153</v>
      </c>
      <c r="K28" s="32">
        <f t="shared" si="0"/>
        <v>-31153</v>
      </c>
      <c r="L28" s="27">
        <f t="shared" si="1"/>
        <v>-1</v>
      </c>
    </row>
    <row r="29" spans="1:12" s="40" customFormat="1" ht="11.25" customHeight="1">
      <c r="A29" s="41"/>
      <c r="B29" s="22"/>
      <c r="C29" s="34" t="s">
        <v>12</v>
      </c>
      <c r="D29" s="60" t="s">
        <v>47</v>
      </c>
      <c r="E29" s="42"/>
      <c r="F29" s="42"/>
      <c r="G29" s="61">
        <f>SUM(G30:G33)</f>
        <v>0</v>
      </c>
      <c r="H29" s="61">
        <f>SUM(H30:H33)</f>
        <v>0</v>
      </c>
      <c r="I29" s="43">
        <f>SUM(I30:I33)</f>
        <v>0</v>
      </c>
      <c r="J29" s="43">
        <f>SUM(J30:J33)</f>
        <v>0</v>
      </c>
      <c r="K29" s="32">
        <f t="shared" si="0"/>
        <v>0</v>
      </c>
      <c r="L29" s="39" t="str">
        <f t="shared" si="1"/>
        <v xml:space="preserve">-    </v>
      </c>
    </row>
    <row r="30" spans="1:12" s="40" customFormat="1" ht="11.25">
      <c r="A30" s="20"/>
      <c r="B30" s="22"/>
      <c r="C30" s="22"/>
      <c r="D30" s="49" t="s">
        <v>25</v>
      </c>
      <c r="E30" s="46" t="s">
        <v>48</v>
      </c>
      <c r="F30" s="36"/>
      <c r="G30" s="62"/>
      <c r="H30" s="62"/>
      <c r="I30" s="43">
        <f>+ROUND('[14]CONS SP Min'!D97,0)</f>
        <v>0</v>
      </c>
      <c r="J30" s="43">
        <f>+ROUND('[14]CONS SP Min'!E97,0)</f>
        <v>0</v>
      </c>
      <c r="K30" s="32">
        <f t="shared" si="0"/>
        <v>0</v>
      </c>
      <c r="L30" s="39" t="str">
        <f t="shared" si="1"/>
        <v xml:space="preserve">-    </v>
      </c>
    </row>
    <row r="31" spans="1:12" s="40" customFormat="1" ht="11.25">
      <c r="A31" s="20"/>
      <c r="B31" s="22"/>
      <c r="C31" s="22"/>
      <c r="D31" s="49" t="s">
        <v>27</v>
      </c>
      <c r="E31" s="46" t="s">
        <v>49</v>
      </c>
      <c r="F31" s="46"/>
      <c r="G31" s="62"/>
      <c r="H31" s="62"/>
      <c r="I31" s="43">
        <f>+ROUND('[14]CONS SP Min'!D98,0)</f>
        <v>0</v>
      </c>
      <c r="J31" s="43">
        <f>+ROUND('[14]CONS SP Min'!E98,0)</f>
        <v>0</v>
      </c>
      <c r="K31" s="32">
        <f t="shared" si="0"/>
        <v>0</v>
      </c>
      <c r="L31" s="39" t="str">
        <f t="shared" si="1"/>
        <v xml:space="preserve">-    </v>
      </c>
    </row>
    <row r="32" spans="1:12" s="40" customFormat="1" ht="11.25">
      <c r="A32" s="20"/>
      <c r="B32" s="22"/>
      <c r="C32" s="34"/>
      <c r="D32" s="49" t="s">
        <v>50</v>
      </c>
      <c r="E32" s="63" t="s">
        <v>51</v>
      </c>
      <c r="F32" s="36"/>
      <c r="G32" s="62"/>
      <c r="H32" s="62"/>
      <c r="I32" s="43">
        <f>+ROUND('[14]CONS SP Min'!D99,0)</f>
        <v>0</v>
      </c>
      <c r="J32" s="43">
        <f>+ROUND('[14]CONS SP Min'!E99,0)</f>
        <v>0</v>
      </c>
      <c r="K32" s="32">
        <f t="shared" si="0"/>
        <v>0</v>
      </c>
      <c r="L32" s="39" t="str">
        <f t="shared" si="1"/>
        <v xml:space="preserve">-    </v>
      </c>
    </row>
    <row r="33" spans="1:12" s="40" customFormat="1" ht="11.25">
      <c r="A33" s="20"/>
      <c r="B33" s="22"/>
      <c r="C33" s="34"/>
      <c r="D33" s="49" t="s">
        <v>52</v>
      </c>
      <c r="E33" s="63" t="s">
        <v>53</v>
      </c>
      <c r="F33" s="60"/>
      <c r="G33" s="62"/>
      <c r="H33" s="64"/>
      <c r="I33" s="43">
        <f>+ROUND('[14]CONS SP Min'!D100,0)</f>
        <v>0</v>
      </c>
      <c r="J33" s="43">
        <f>+ROUND('[14]CONS SP Min'!E100,0)</f>
        <v>0</v>
      </c>
      <c r="K33" s="32">
        <f t="shared" si="0"/>
        <v>0</v>
      </c>
      <c r="L33" s="39" t="str">
        <f t="shared" si="1"/>
        <v xml:space="preserve">-    </v>
      </c>
    </row>
    <row r="34" spans="1:12" s="40" customFormat="1" ht="11.25">
      <c r="A34" s="20"/>
      <c r="B34" s="22"/>
      <c r="C34" s="34" t="s">
        <v>14</v>
      </c>
      <c r="D34" s="54" t="s">
        <v>54</v>
      </c>
      <c r="E34" s="34"/>
      <c r="F34" s="60"/>
      <c r="G34" s="65"/>
      <c r="H34" s="37"/>
      <c r="I34" s="43">
        <f>SUM(I35:I36)</f>
        <v>0</v>
      </c>
      <c r="J34" s="43">
        <f>SUM(J35:J36)</f>
        <v>31153</v>
      </c>
      <c r="K34" s="32">
        <f t="shared" si="0"/>
        <v>-31153</v>
      </c>
      <c r="L34" s="39">
        <f t="shared" si="1"/>
        <v>-1</v>
      </c>
    </row>
    <row r="35" spans="1:12" s="40" customFormat="1" ht="11.25">
      <c r="A35" s="20"/>
      <c r="B35" s="22"/>
      <c r="C35" s="34"/>
      <c r="D35" s="49" t="s">
        <v>25</v>
      </c>
      <c r="E35" s="50" t="s">
        <v>55</v>
      </c>
      <c r="F35" s="42"/>
      <c r="G35" s="37"/>
      <c r="H35" s="37"/>
      <c r="I35" s="43">
        <f>+ROUND('[14]CONS SP Min'!D102,0)</f>
        <v>0</v>
      </c>
      <c r="J35" s="43">
        <f>+ROUND('[14]CONS SP Min'!E102,0)</f>
        <v>0</v>
      </c>
      <c r="K35" s="32">
        <f t="shared" si="0"/>
        <v>0</v>
      </c>
      <c r="L35" s="39" t="str">
        <f t="shared" si="1"/>
        <v xml:space="preserve">-    </v>
      </c>
    </row>
    <row r="36" spans="1:12" s="40" customFormat="1" ht="11.25">
      <c r="A36" s="20"/>
      <c r="B36" s="22"/>
      <c r="C36" s="34"/>
      <c r="D36" s="49" t="s">
        <v>27</v>
      </c>
      <c r="E36" s="50" t="s">
        <v>56</v>
      </c>
      <c r="F36" s="35"/>
      <c r="G36" s="66"/>
      <c r="H36" s="37"/>
      <c r="I36" s="67">
        <f>+ROUND('[14]CONS SP Min'!D103,0)</f>
        <v>0</v>
      </c>
      <c r="J36" s="67">
        <f>+ROUND('[14]CONS SP Min'!E103,0)</f>
        <v>31153</v>
      </c>
      <c r="K36" s="32">
        <f t="shared" si="0"/>
        <v>-31153</v>
      </c>
      <c r="L36" s="39">
        <f t="shared" si="1"/>
        <v>-1</v>
      </c>
    </row>
    <row r="37" spans="1:12" s="28" customFormat="1" ht="11.25">
      <c r="A37" s="283" t="s">
        <v>57</v>
      </c>
      <c r="B37" s="284"/>
      <c r="C37" s="284"/>
      <c r="D37" s="284"/>
      <c r="E37" s="284"/>
      <c r="F37" s="284"/>
      <c r="G37" s="284"/>
      <c r="H37" s="285"/>
      <c r="I37" s="68">
        <f>I7+I13+I28</f>
        <v>397256017</v>
      </c>
      <c r="J37" s="68">
        <f>J7+J13+J28</f>
        <v>403019238</v>
      </c>
      <c r="K37" s="69">
        <f t="shared" si="0"/>
        <v>-5763221</v>
      </c>
      <c r="L37" s="70">
        <f t="shared" si="1"/>
        <v>-1.4300113881908535E-2</v>
      </c>
    </row>
    <row r="38" spans="1:12" s="28" customFormat="1" ht="11.25">
      <c r="A38" s="20"/>
      <c r="B38" s="22"/>
      <c r="C38" s="22"/>
      <c r="D38" s="22"/>
      <c r="E38" s="22"/>
      <c r="F38" s="71"/>
      <c r="G38" s="24"/>
      <c r="H38" s="24"/>
      <c r="I38" s="72"/>
      <c r="J38" s="72"/>
      <c r="K38" s="72"/>
      <c r="L38" s="73"/>
    </row>
    <row r="39" spans="1:12" s="28" customFormat="1" ht="11.25">
      <c r="A39" s="74" t="s">
        <v>58</v>
      </c>
      <c r="B39" s="75" t="s">
        <v>59</v>
      </c>
      <c r="C39" s="76"/>
      <c r="D39" s="76"/>
      <c r="E39" s="76"/>
      <c r="F39" s="23"/>
      <c r="G39" s="24"/>
      <c r="H39" s="24"/>
      <c r="I39" s="77"/>
      <c r="J39" s="26"/>
      <c r="K39" s="26"/>
      <c r="L39" s="27"/>
    </row>
    <row r="40" spans="1:12" s="28" customFormat="1" ht="11.25">
      <c r="A40" s="74"/>
      <c r="B40" s="76" t="s">
        <v>10</v>
      </c>
      <c r="C40" s="78" t="s">
        <v>60</v>
      </c>
      <c r="D40" s="76"/>
      <c r="E40" s="76"/>
      <c r="F40" s="71"/>
      <c r="G40" s="24"/>
      <c r="H40" s="24"/>
      <c r="I40" s="45">
        <f>SUM(I41:I44)</f>
        <v>2573500</v>
      </c>
      <c r="J40" s="45">
        <f>SUM(J41:J44)</f>
        <v>3413039</v>
      </c>
      <c r="K40" s="32">
        <f>+I40-J40</f>
        <v>-839539</v>
      </c>
      <c r="L40" s="27">
        <f t="shared" ref="L40:L102" si="2">IF(J40=0,"-    ",K40/J40)</f>
        <v>-0.24597990236853431</v>
      </c>
    </row>
    <row r="41" spans="1:12" s="40" customFormat="1" ht="11.25">
      <c r="A41" s="74"/>
      <c r="B41" s="76"/>
      <c r="C41" s="79" t="s">
        <v>12</v>
      </c>
      <c r="D41" s="79" t="s">
        <v>61</v>
      </c>
      <c r="E41" s="76"/>
      <c r="F41" s="42"/>
      <c r="G41" s="37"/>
      <c r="H41" s="37"/>
      <c r="I41" s="43">
        <f>+ROUND('[14]CONS SP Min'!D110-'[14]CONS SP Min'!D119,0)</f>
        <v>2197892</v>
      </c>
      <c r="J41" s="43">
        <f>+ROUND('[14]CONS SP Min'!E110-'[14]CONS SP Min'!E119,0)</f>
        <v>3105550</v>
      </c>
      <c r="K41" s="32">
        <f t="shared" ref="K41:K94" si="3">+I41-J41</f>
        <v>-907658</v>
      </c>
      <c r="L41" s="39">
        <f t="shared" si="2"/>
        <v>-0.29226964627843699</v>
      </c>
    </row>
    <row r="42" spans="1:12" s="40" customFormat="1" ht="11.25">
      <c r="A42" s="74"/>
      <c r="B42" s="76"/>
      <c r="C42" s="79" t="s">
        <v>14</v>
      </c>
      <c r="D42" s="79" t="s">
        <v>62</v>
      </c>
      <c r="E42" s="76"/>
      <c r="F42" s="35"/>
      <c r="G42" s="37"/>
      <c r="H42" s="37"/>
      <c r="I42" s="43">
        <f>+ROUND('[14]CONS SP Min'!D120-'[14]CONS SP Min'!D127,0)</f>
        <v>375608</v>
      </c>
      <c r="J42" s="43">
        <f>+ROUND('[14]CONS SP Min'!E120-'[14]CONS SP Min'!E127,0)</f>
        <v>307489</v>
      </c>
      <c r="K42" s="32">
        <f t="shared" si="3"/>
        <v>68119</v>
      </c>
      <c r="L42" s="39">
        <f t="shared" si="2"/>
        <v>0.22153312801433547</v>
      </c>
    </row>
    <row r="43" spans="1:12" s="40" customFormat="1" ht="11.25">
      <c r="A43" s="74"/>
      <c r="B43" s="76"/>
      <c r="C43" s="79" t="s">
        <v>16</v>
      </c>
      <c r="D43" s="79" t="s">
        <v>63</v>
      </c>
      <c r="E43" s="76"/>
      <c r="F43" s="80"/>
      <c r="G43" s="37"/>
      <c r="H43" s="37"/>
      <c r="I43" s="43">
        <f>+ROUND('[14]CONS SP Min'!D119,0)</f>
        <v>0</v>
      </c>
      <c r="J43" s="43">
        <f>+ROUND('[14]CONS SP Min'!E119,0)</f>
        <v>0</v>
      </c>
      <c r="K43" s="32">
        <f t="shared" si="3"/>
        <v>0</v>
      </c>
      <c r="L43" s="39" t="str">
        <f t="shared" si="2"/>
        <v xml:space="preserve">-    </v>
      </c>
    </row>
    <row r="44" spans="1:12" s="40" customFormat="1" ht="11.25">
      <c r="A44" s="74"/>
      <c r="B44" s="76"/>
      <c r="C44" s="79" t="s">
        <v>18</v>
      </c>
      <c r="D44" s="79" t="s">
        <v>64</v>
      </c>
      <c r="E44" s="76"/>
      <c r="F44" s="35"/>
      <c r="G44" s="37"/>
      <c r="H44" s="37"/>
      <c r="I44" s="43">
        <f>+ROUND('[14]CONS SP Min'!D127,0)</f>
        <v>0</v>
      </c>
      <c r="J44" s="43">
        <f>+ROUND('[14]CONS SP Min'!E127,0)</f>
        <v>0</v>
      </c>
      <c r="K44" s="32">
        <f t="shared" si="3"/>
        <v>0</v>
      </c>
      <c r="L44" s="39" t="str">
        <f t="shared" si="2"/>
        <v xml:space="preserve">-    </v>
      </c>
    </row>
    <row r="45" spans="1:12" s="40" customFormat="1" ht="11.25">
      <c r="A45" s="74"/>
      <c r="B45" s="76"/>
      <c r="C45" s="76"/>
      <c r="D45" s="76"/>
      <c r="E45" s="76"/>
      <c r="F45" s="35"/>
      <c r="G45" s="56" t="s">
        <v>43</v>
      </c>
      <c r="H45" s="81" t="s">
        <v>44</v>
      </c>
      <c r="I45" s="43"/>
      <c r="J45" s="43"/>
      <c r="K45" s="32">
        <f t="shared" si="3"/>
        <v>0</v>
      </c>
      <c r="L45" s="39" t="str">
        <f t="shared" si="2"/>
        <v xml:space="preserve">-    </v>
      </c>
    </row>
    <row r="46" spans="1:12" s="28" customFormat="1" ht="25.5" customHeight="1">
      <c r="A46" s="29"/>
      <c r="B46" s="22" t="s">
        <v>22</v>
      </c>
      <c r="C46" s="281" t="s">
        <v>65</v>
      </c>
      <c r="D46" s="281"/>
      <c r="E46" s="281"/>
      <c r="F46" s="282"/>
      <c r="G46" s="82">
        <f t="shared" ref="G46" si="4">G47+G58+G75+G76+G79+G80+G81</f>
        <v>197626646</v>
      </c>
      <c r="H46" s="82">
        <f>H47+H58+H75+H76+H79+H80+H81</f>
        <v>139984109</v>
      </c>
      <c r="I46" s="45">
        <f>I47+I58+I75+I76+I79+I80+I81</f>
        <v>337610755</v>
      </c>
      <c r="J46" s="45">
        <f>J47+J58+J75+J76+J79+J80+J81</f>
        <v>290090756</v>
      </c>
      <c r="K46" s="32">
        <f t="shared" si="3"/>
        <v>47519999</v>
      </c>
      <c r="L46" s="27">
        <f t="shared" si="2"/>
        <v>0.16381080064474718</v>
      </c>
    </row>
    <row r="47" spans="1:12" s="40" customFormat="1" ht="11.25" customHeight="1">
      <c r="A47" s="41"/>
      <c r="B47" s="76"/>
      <c r="C47" s="79" t="s">
        <v>12</v>
      </c>
      <c r="D47" s="79" t="s">
        <v>66</v>
      </c>
      <c r="E47" s="76"/>
      <c r="F47" s="84"/>
      <c r="G47" s="85">
        <f>+'[14]SSR Schema SP'!G47+'[14]DEL Schema SP'!G47</f>
        <v>490192</v>
      </c>
      <c r="H47" s="85">
        <f>+'[14]SSR Schema SP'!H47+'[14]DEL Schema SP'!H47</f>
        <v>46062049</v>
      </c>
      <c r="I47" s="43">
        <f>I48+I51+I52+I57</f>
        <v>46552241</v>
      </c>
      <c r="J47" s="43">
        <f>J48+J51+J52+J57</f>
        <v>47239314</v>
      </c>
      <c r="K47" s="32">
        <f t="shared" si="3"/>
        <v>-687073</v>
      </c>
      <c r="L47" s="39">
        <f t="shared" si="2"/>
        <v>-1.4544516882696475E-2</v>
      </c>
    </row>
    <row r="48" spans="1:12" s="40" customFormat="1" ht="11.25">
      <c r="A48" s="41"/>
      <c r="B48" s="76"/>
      <c r="C48" s="79"/>
      <c r="D48" s="88" t="s">
        <v>25</v>
      </c>
      <c r="E48" s="88" t="s">
        <v>67</v>
      </c>
      <c r="F48" s="84"/>
      <c r="G48" s="85">
        <f>+'[14]SSR Schema SP'!G48+'[14]DEL Schema SP'!G48</f>
        <v>433088</v>
      </c>
      <c r="H48" s="85">
        <f>+'[14]SSR Schema SP'!H48+'[14]DEL Schema SP'!H48</f>
        <v>0</v>
      </c>
      <c r="I48" s="43">
        <f>I49+I50</f>
        <v>433088</v>
      </c>
      <c r="J48" s="43">
        <f>J49+J50</f>
        <v>944453</v>
      </c>
      <c r="K48" s="32">
        <f t="shared" si="3"/>
        <v>-511365</v>
      </c>
      <c r="L48" s="39">
        <f t="shared" si="2"/>
        <v>-0.54144038930470861</v>
      </c>
    </row>
    <row r="49" spans="1:12" s="40" customFormat="1" ht="11.25">
      <c r="A49" s="41"/>
      <c r="B49" s="76"/>
      <c r="C49" s="79"/>
      <c r="D49" s="79"/>
      <c r="E49" s="79" t="s">
        <v>12</v>
      </c>
      <c r="F49" s="84" t="s">
        <v>68</v>
      </c>
      <c r="G49" s="85">
        <f>+'[14]SSR Schema SP'!G49+'[14]DEL Schema SP'!G49</f>
        <v>366677</v>
      </c>
      <c r="H49" s="85">
        <f>+'[14]SSR Schema SP'!H49+'[14]DEL Schema SP'!H49</f>
        <v>0</v>
      </c>
      <c r="I49" s="43">
        <f>+ROUND('[14]CONS SP Min'!D130+'[14]CONS SP Min'!D131+'[14]CONS SP Min'!D132+'[14]CONS SP Min'!D133+'[14]CONS SP Min'!D134+'[14]CONS SP Min'!D135+'[14]CONS SP Min'!D137,0)</f>
        <v>366677</v>
      </c>
      <c r="J49" s="43">
        <f>+ROUND('[14]CONS SP Min'!E130+'[14]CONS SP Min'!E131+'[14]CONS SP Min'!E132+'[14]CONS SP Min'!E133+'[14]CONS SP Min'!E134+'[14]CONS SP Min'!E135+'[14]CONS SP Min'!E137,0)</f>
        <v>896644</v>
      </c>
      <c r="K49" s="32">
        <f t="shared" si="3"/>
        <v>-529967</v>
      </c>
      <c r="L49" s="39">
        <f t="shared" si="2"/>
        <v>-0.59105620513827117</v>
      </c>
    </row>
    <row r="50" spans="1:12" s="40" customFormat="1" ht="11.25">
      <c r="A50" s="41"/>
      <c r="B50" s="76"/>
      <c r="C50" s="79"/>
      <c r="D50" s="79"/>
      <c r="E50" s="79" t="s">
        <v>14</v>
      </c>
      <c r="F50" s="84" t="s">
        <v>69</v>
      </c>
      <c r="G50" s="85">
        <f>+'[14]SSR Schema SP'!G50+'[14]DEL Schema SP'!G50</f>
        <v>66411</v>
      </c>
      <c r="H50" s="85">
        <f>+'[14]SSR Schema SP'!H50+'[14]DEL Schema SP'!H50</f>
        <v>0</v>
      </c>
      <c r="I50" s="43">
        <f>+ROUND('[14]CONS SP Min'!D136,0)</f>
        <v>66411</v>
      </c>
      <c r="J50" s="43">
        <f>+ROUND('[14]CONS SP Min'!E136,0)</f>
        <v>47809</v>
      </c>
      <c r="K50" s="32">
        <f t="shared" si="3"/>
        <v>18602</v>
      </c>
      <c r="L50" s="39">
        <f t="shared" si="2"/>
        <v>0.3890899203078918</v>
      </c>
    </row>
    <row r="51" spans="1:12" s="40" customFormat="1" ht="11.25">
      <c r="A51" s="41"/>
      <c r="B51" s="76"/>
      <c r="C51" s="79"/>
      <c r="D51" s="88" t="s">
        <v>27</v>
      </c>
      <c r="E51" s="88" t="s">
        <v>70</v>
      </c>
      <c r="F51" s="84"/>
      <c r="G51" s="85">
        <f>+'[14]SSR Schema SP'!G51+'[14]DEL Schema SP'!G51</f>
        <v>0</v>
      </c>
      <c r="H51" s="85">
        <f>+'[14]SSR Schema SP'!H51+'[14]DEL Schema SP'!H51</f>
        <v>46062049</v>
      </c>
      <c r="I51" s="43">
        <f>+ROUND('[14]CONS SP Min'!D138,0)</f>
        <v>46062049</v>
      </c>
      <c r="J51" s="43">
        <f>+ROUND('[14]CONS SP Min'!E138,0)</f>
        <v>46256612</v>
      </c>
      <c r="K51" s="32">
        <f t="shared" si="3"/>
        <v>-194563</v>
      </c>
      <c r="L51" s="39">
        <f t="shared" si="2"/>
        <v>-4.2061662449467763E-3</v>
      </c>
    </row>
    <row r="52" spans="1:12" s="40" customFormat="1" ht="11.25">
      <c r="A52" s="41"/>
      <c r="B52" s="76"/>
      <c r="C52" s="79"/>
      <c r="D52" s="88" t="s">
        <v>50</v>
      </c>
      <c r="E52" s="88" t="s">
        <v>71</v>
      </c>
      <c r="F52" s="84"/>
      <c r="G52" s="85">
        <f>+'[14]SSR Schema SP'!G52+'[14]DEL Schema SP'!G52</f>
        <v>31094</v>
      </c>
      <c r="H52" s="85">
        <f>+'[14]SSR Schema SP'!H52+'[14]DEL Schema SP'!H52</f>
        <v>0</v>
      </c>
      <c r="I52" s="43">
        <f>I53+I54+I55+I56</f>
        <v>31094</v>
      </c>
      <c r="J52" s="43">
        <f>J53+J54+J55+J56</f>
        <v>31094</v>
      </c>
      <c r="K52" s="32">
        <f t="shared" si="3"/>
        <v>0</v>
      </c>
      <c r="L52" s="39">
        <f t="shared" si="2"/>
        <v>0</v>
      </c>
    </row>
    <row r="53" spans="1:12" s="40" customFormat="1" ht="11.25">
      <c r="A53" s="41"/>
      <c r="B53" s="76"/>
      <c r="C53" s="79"/>
      <c r="D53" s="79"/>
      <c r="E53" s="79" t="s">
        <v>12</v>
      </c>
      <c r="F53" s="84" t="s">
        <v>72</v>
      </c>
      <c r="G53" s="85">
        <f>+'[14]SSR Schema SP'!G53+'[14]DEL Schema SP'!G53</f>
        <v>0</v>
      </c>
      <c r="H53" s="85">
        <f>+'[14]SSR Schema SP'!H53+'[14]DEL Schema SP'!H53</f>
        <v>0</v>
      </c>
      <c r="I53" s="43">
        <f>+ROUND('[14]CONS SP Min'!D140,0)</f>
        <v>0</v>
      </c>
      <c r="J53" s="43">
        <f>+ROUND('[14]CONS SP Min'!E140,0)</f>
        <v>0</v>
      </c>
      <c r="K53" s="32">
        <f t="shared" si="3"/>
        <v>0</v>
      </c>
      <c r="L53" s="39" t="str">
        <f t="shared" si="2"/>
        <v xml:space="preserve">-    </v>
      </c>
    </row>
    <row r="54" spans="1:12" s="40" customFormat="1" ht="11.25">
      <c r="A54" s="41"/>
      <c r="B54" s="76"/>
      <c r="C54" s="79"/>
      <c r="D54" s="79"/>
      <c r="E54" s="79" t="s">
        <v>14</v>
      </c>
      <c r="F54" s="84" t="s">
        <v>73</v>
      </c>
      <c r="G54" s="85">
        <f>+'[14]SSR Schema SP'!G54+'[14]DEL Schema SP'!G54</f>
        <v>0</v>
      </c>
      <c r="H54" s="85">
        <f>+'[14]SSR Schema SP'!H54+'[14]DEL Schema SP'!H54</f>
        <v>0</v>
      </c>
      <c r="I54" s="43">
        <f>+ROUND('[14]CONS SP Min'!D141,0)</f>
        <v>0</v>
      </c>
      <c r="J54" s="43">
        <f>+ROUND('[14]CONS SP Min'!E141,0)</f>
        <v>0</v>
      </c>
      <c r="K54" s="32">
        <f t="shared" si="3"/>
        <v>0</v>
      </c>
      <c r="L54" s="39" t="str">
        <f t="shared" si="2"/>
        <v xml:space="preserve">-    </v>
      </c>
    </row>
    <row r="55" spans="1:12" s="40" customFormat="1" ht="11.25">
      <c r="A55" s="41"/>
      <c r="B55" s="76"/>
      <c r="C55" s="79"/>
      <c r="D55" s="79"/>
      <c r="E55" s="79" t="s">
        <v>16</v>
      </c>
      <c r="F55" s="84" t="s">
        <v>74</v>
      </c>
      <c r="G55" s="85">
        <f>+'[14]SSR Schema SP'!G55+'[14]DEL Schema SP'!G55</f>
        <v>31094</v>
      </c>
      <c r="H55" s="85">
        <f>+'[14]SSR Schema SP'!H55+'[14]DEL Schema SP'!H55</f>
        <v>0</v>
      </c>
      <c r="I55" s="43">
        <f>+ROUND('[14]CONS SP Min'!D142,0)</f>
        <v>31094</v>
      </c>
      <c r="J55" s="43">
        <f>+ROUND('[14]CONS SP Min'!E142,0)</f>
        <v>31094</v>
      </c>
      <c r="K55" s="32">
        <f t="shared" si="3"/>
        <v>0</v>
      </c>
      <c r="L55" s="39">
        <f t="shared" si="2"/>
        <v>0</v>
      </c>
    </row>
    <row r="56" spans="1:12" s="40" customFormat="1" ht="11.25">
      <c r="A56" s="41"/>
      <c r="B56" s="76"/>
      <c r="C56" s="79"/>
      <c r="D56" s="79"/>
      <c r="E56" s="79" t="s">
        <v>18</v>
      </c>
      <c r="F56" s="84" t="s">
        <v>75</v>
      </c>
      <c r="G56" s="85">
        <f>+'[14]SSR Schema SP'!G56+'[14]DEL Schema SP'!G56</f>
        <v>0</v>
      </c>
      <c r="H56" s="85">
        <f>+'[14]SSR Schema SP'!H56+'[14]DEL Schema SP'!H56</f>
        <v>0</v>
      </c>
      <c r="I56" s="43">
        <f>+ROUND('[14]CONS SP Min'!D143,0)</f>
        <v>0</v>
      </c>
      <c r="J56" s="43">
        <f>+ROUND('[14]CONS SP Min'!E143,0)</f>
        <v>0</v>
      </c>
      <c r="K56" s="32">
        <f t="shared" si="3"/>
        <v>0</v>
      </c>
      <c r="L56" s="39" t="str">
        <f t="shared" si="2"/>
        <v xml:space="preserve">-    </v>
      </c>
    </row>
    <row r="57" spans="1:12" s="40" customFormat="1" ht="11.25">
      <c r="A57" s="41"/>
      <c r="B57" s="79"/>
      <c r="C57" s="79"/>
      <c r="D57" s="88" t="s">
        <v>52</v>
      </c>
      <c r="E57" s="88" t="s">
        <v>76</v>
      </c>
      <c r="F57" s="89"/>
      <c r="G57" s="85">
        <f>+'[14]SSR Schema SP'!G57+'[14]DEL Schema SP'!G57</f>
        <v>26010</v>
      </c>
      <c r="H57" s="85">
        <f>+'[14]SSR Schema SP'!H57+'[14]DEL Schema SP'!H57</f>
        <v>0</v>
      </c>
      <c r="I57" s="43">
        <f>+ROUND('[14]CONS SP Min'!D144,0)</f>
        <v>26010</v>
      </c>
      <c r="J57" s="43">
        <f>+ROUND('[14]CONS SP Min'!E144,0)</f>
        <v>7155</v>
      </c>
      <c r="K57" s="32">
        <f t="shared" si="3"/>
        <v>18855</v>
      </c>
      <c r="L57" s="39">
        <f t="shared" si="2"/>
        <v>2.6352201257861636</v>
      </c>
    </row>
    <row r="58" spans="1:12" s="40" customFormat="1" ht="11.25">
      <c r="A58" s="41"/>
      <c r="B58" s="79"/>
      <c r="C58" s="79" t="s">
        <v>14</v>
      </c>
      <c r="D58" s="79" t="s">
        <v>77</v>
      </c>
      <c r="E58" s="79"/>
      <c r="F58" s="84"/>
      <c r="G58" s="85">
        <f>+'[14]SSR Schema SP'!G58+'[14]DEL Schema SP'!G58</f>
        <v>71017871</v>
      </c>
      <c r="H58" s="85">
        <f>+'[14]SSR Schema SP'!H58+'[14]DEL Schema SP'!H58</f>
        <v>93407628</v>
      </c>
      <c r="I58" s="43">
        <f>I59+I66</f>
        <v>164425499</v>
      </c>
      <c r="J58" s="43">
        <f>J59+J66</f>
        <v>115702167</v>
      </c>
      <c r="K58" s="32">
        <f t="shared" si="3"/>
        <v>48723332</v>
      </c>
      <c r="L58" s="39">
        <f t="shared" si="2"/>
        <v>0.42110993478626896</v>
      </c>
    </row>
    <row r="59" spans="1:12" s="40" customFormat="1" ht="11.25">
      <c r="A59" s="41"/>
      <c r="B59" s="79"/>
      <c r="C59" s="79"/>
      <c r="D59" s="88" t="s">
        <v>25</v>
      </c>
      <c r="E59" s="88" t="s">
        <v>78</v>
      </c>
      <c r="F59" s="89"/>
      <c r="G59" s="85">
        <f>+'[14]SSR Schema SP'!G59+'[14]DEL Schema SP'!G59</f>
        <v>41847354</v>
      </c>
      <c r="H59" s="85">
        <f>+'[14]SSR Schema SP'!H59+'[14]DEL Schema SP'!H59</f>
        <v>69040</v>
      </c>
      <c r="I59" s="43">
        <f>I60+I65</f>
        <v>41916394</v>
      </c>
      <c r="J59" s="43">
        <f>J60+J65</f>
        <v>8923268</v>
      </c>
      <c r="K59" s="32">
        <f t="shared" si="3"/>
        <v>32993126</v>
      </c>
      <c r="L59" s="39">
        <f t="shared" si="2"/>
        <v>3.6974263240776808</v>
      </c>
    </row>
    <row r="60" spans="1:12" s="40" customFormat="1" ht="11.25">
      <c r="A60" s="41"/>
      <c r="B60" s="79"/>
      <c r="C60" s="79"/>
      <c r="D60" s="79"/>
      <c r="E60" s="79" t="s">
        <v>12</v>
      </c>
      <c r="F60" s="89" t="s">
        <v>79</v>
      </c>
      <c r="G60" s="85">
        <f>+'[14]SSR Schema SP'!G60+'[14]DEL Schema SP'!G60</f>
        <v>39956624</v>
      </c>
      <c r="H60" s="85">
        <f>+'[14]SSR Schema SP'!H60+'[14]DEL Schema SP'!H60</f>
        <v>69040</v>
      </c>
      <c r="I60" s="43">
        <f>I61+I62+I63+I64</f>
        <v>40025664</v>
      </c>
      <c r="J60" s="43">
        <f>J61+J62+J63+J64</f>
        <v>6216701</v>
      </c>
      <c r="K60" s="32">
        <f t="shared" si="3"/>
        <v>33808963</v>
      </c>
      <c r="L60" s="39">
        <f t="shared" si="2"/>
        <v>5.4384090532904832</v>
      </c>
    </row>
    <row r="61" spans="1:12" s="40" customFormat="1" ht="22.5">
      <c r="A61" s="41"/>
      <c r="B61" s="79"/>
      <c r="C61" s="79"/>
      <c r="D61" s="79"/>
      <c r="E61" s="79"/>
      <c r="F61" s="90" t="s">
        <v>80</v>
      </c>
      <c r="G61" s="85">
        <f>+'[14]SSR Schema SP'!G61+'[14]DEL Schema SP'!G61</f>
        <v>3075311</v>
      </c>
      <c r="H61" s="85">
        <f>+'[14]SSR Schema SP'!H61+'[14]DEL Schema SP'!H61</f>
        <v>0</v>
      </c>
      <c r="I61" s="43">
        <f>+ROUND('[14]CONS SP Min'!D147+'[14]CONS SP Min'!D148+'[14]CONS SP Min'!D149+'[14]CONS SP Min'!D150+'[14]CONS SP Min'!D154+'[14]CONS SP Min'!D156,0)</f>
        <v>3075311</v>
      </c>
      <c r="J61" s="43">
        <f>+ROUND('[14]CONS SP Min'!E147+'[14]CONS SP Min'!E148+'[14]CONS SP Min'!E149+'[14]CONS SP Min'!E150+'[14]CONS SP Min'!E154+'[14]CONS SP Min'!E156,0)</f>
        <v>3075311</v>
      </c>
      <c r="K61" s="32">
        <f t="shared" si="3"/>
        <v>0</v>
      </c>
      <c r="L61" s="39">
        <f t="shared" si="2"/>
        <v>0</v>
      </c>
    </row>
    <row r="62" spans="1:12" s="40" customFormat="1" ht="22.5">
      <c r="A62" s="41"/>
      <c r="B62" s="79"/>
      <c r="C62" s="79"/>
      <c r="D62" s="79"/>
      <c r="E62" s="79"/>
      <c r="F62" s="90" t="s">
        <v>81</v>
      </c>
      <c r="G62" s="85">
        <f>+'[14]SSR Schema SP'!G62+'[14]DEL Schema SP'!G62</f>
        <v>0</v>
      </c>
      <c r="H62" s="85">
        <f>+'[14]SSR Schema SP'!H62+'[14]DEL Schema SP'!H62</f>
        <v>0</v>
      </c>
      <c r="I62" s="43">
        <f>+ROUND('[14]CONS SP Min'!D151,0)</f>
        <v>0</v>
      </c>
      <c r="J62" s="43">
        <f>+ROUND('[14]CONS SP Min'!E151,0)</f>
        <v>0</v>
      </c>
      <c r="K62" s="32">
        <f t="shared" si="3"/>
        <v>0</v>
      </c>
      <c r="L62" s="39" t="str">
        <f t="shared" si="2"/>
        <v xml:space="preserve">-    </v>
      </c>
    </row>
    <row r="63" spans="1:12" s="40" customFormat="1" ht="22.5">
      <c r="A63" s="41"/>
      <c r="B63" s="79"/>
      <c r="C63" s="79"/>
      <c r="D63" s="79"/>
      <c r="E63" s="79"/>
      <c r="F63" s="90" t="s">
        <v>82</v>
      </c>
      <c r="G63" s="85">
        <f>+'[14]SSR Schema SP'!G63+'[14]DEL Schema SP'!G63</f>
        <v>0</v>
      </c>
      <c r="H63" s="85">
        <f>+'[14]SSR Schema SP'!H63+'[14]DEL Schema SP'!H63</f>
        <v>0</v>
      </c>
      <c r="I63" s="43">
        <f>+ROUND('[14]CONS SP Min'!D152,0)</f>
        <v>0</v>
      </c>
      <c r="J63" s="43">
        <f>+ROUND('[14]CONS SP Min'!E152,0)</f>
        <v>0</v>
      </c>
      <c r="K63" s="32">
        <f t="shared" si="3"/>
        <v>0</v>
      </c>
      <c r="L63" s="39" t="str">
        <f t="shared" si="2"/>
        <v xml:space="preserve">-    </v>
      </c>
    </row>
    <row r="64" spans="1:12" s="40" customFormat="1" ht="11.25">
      <c r="A64" s="41"/>
      <c r="B64" s="79"/>
      <c r="C64" s="79"/>
      <c r="D64" s="79"/>
      <c r="E64" s="79"/>
      <c r="F64" s="91" t="s">
        <v>83</v>
      </c>
      <c r="G64" s="85">
        <f>+'[14]SSR Schema SP'!G64+'[14]DEL Schema SP'!G64</f>
        <v>36881313</v>
      </c>
      <c r="H64" s="85">
        <f>+'[14]SSR Schema SP'!H64+'[14]DEL Schema SP'!H64</f>
        <v>69040</v>
      </c>
      <c r="I64" s="43">
        <f>+ROUND('[14]CONS SP Min'!D153,0)</f>
        <v>36950353</v>
      </c>
      <c r="J64" s="43">
        <f>+ROUND('[14]CONS SP Min'!E153,0)</f>
        <v>3141390</v>
      </c>
      <c r="K64" s="32">
        <f t="shared" si="3"/>
        <v>33808963</v>
      </c>
      <c r="L64" s="39">
        <f t="shared" si="2"/>
        <v>10.762421412177412</v>
      </c>
    </row>
    <row r="65" spans="1:12" s="40" customFormat="1" ht="11.25">
      <c r="A65" s="41"/>
      <c r="B65" s="79"/>
      <c r="C65" s="79"/>
      <c r="D65" s="79"/>
      <c r="E65" s="79" t="s">
        <v>14</v>
      </c>
      <c r="F65" s="79" t="s">
        <v>84</v>
      </c>
      <c r="G65" s="85">
        <f>+'[14]SSR Schema SP'!G65+'[14]DEL Schema SP'!G65</f>
        <v>1890730</v>
      </c>
      <c r="H65" s="92">
        <f>+'[14]SSR Schema SP'!H65+'[14]DEL Schema SP'!H65</f>
        <v>0</v>
      </c>
      <c r="I65" s="43">
        <f>+ROUND('[14]CONS SP Min'!D155,0)</f>
        <v>1890730</v>
      </c>
      <c r="J65" s="43">
        <f>+ROUND('[14]CONS SP Min'!E155,0)</f>
        <v>2706567</v>
      </c>
      <c r="K65" s="32">
        <f t="shared" si="3"/>
        <v>-815837</v>
      </c>
      <c r="L65" s="39">
        <f t="shared" si="2"/>
        <v>-0.30142871024437967</v>
      </c>
    </row>
    <row r="66" spans="1:12" s="40" customFormat="1" ht="11.25">
      <c r="A66" s="41"/>
      <c r="B66" s="79"/>
      <c r="C66" s="79"/>
      <c r="D66" s="88" t="s">
        <v>27</v>
      </c>
      <c r="E66" s="88" t="s">
        <v>85</v>
      </c>
      <c r="F66" s="89"/>
      <c r="G66" s="85">
        <f>+'[14]SSR Schema SP'!G66+'[14]DEL Schema SP'!G66</f>
        <v>29170517</v>
      </c>
      <c r="H66" s="92">
        <f>+'[14]SSR Schema SP'!H66+'[14]DEL Schema SP'!H66</f>
        <v>93338588</v>
      </c>
      <c r="I66" s="43">
        <f>I67+I68+I69+I70</f>
        <v>122509105</v>
      </c>
      <c r="J66" s="43">
        <f>J67+J68+J69+J70</f>
        <v>106778899</v>
      </c>
      <c r="K66" s="32">
        <f t="shared" si="3"/>
        <v>15730206</v>
      </c>
      <c r="L66" s="39">
        <f t="shared" si="2"/>
        <v>0.14731567891517594</v>
      </c>
    </row>
    <row r="67" spans="1:12" s="40" customFormat="1" ht="11.25">
      <c r="A67" s="41"/>
      <c r="B67" s="79"/>
      <c r="C67" s="79"/>
      <c r="D67" s="79"/>
      <c r="E67" s="79" t="s">
        <v>12</v>
      </c>
      <c r="F67" s="89" t="s">
        <v>86</v>
      </c>
      <c r="G67" s="85">
        <f>+'[14]SSR Schema SP'!G67+'[14]DEL Schema SP'!G67</f>
        <v>29170517</v>
      </c>
      <c r="H67" s="92">
        <f>+'[14]SSR Schema SP'!H67+'[14]DEL Schema SP'!H67</f>
        <v>93338588</v>
      </c>
      <c r="I67" s="43">
        <f>+ROUND('[14]CONS SP Min'!D158,0)</f>
        <v>122509105</v>
      </c>
      <c r="J67" s="43">
        <f>+ROUND('[14]CONS SP Min'!E158,0)</f>
        <v>106778899</v>
      </c>
      <c r="K67" s="32">
        <f t="shared" si="3"/>
        <v>15730206</v>
      </c>
      <c r="L67" s="39">
        <f t="shared" si="2"/>
        <v>0.14731567891517594</v>
      </c>
    </row>
    <row r="68" spans="1:12" s="40" customFormat="1" ht="11.25">
      <c r="A68" s="41"/>
      <c r="B68" s="79"/>
      <c r="C68" s="79"/>
      <c r="D68" s="79"/>
      <c r="E68" s="79" t="s">
        <v>14</v>
      </c>
      <c r="F68" s="89" t="s">
        <v>87</v>
      </c>
      <c r="G68" s="85">
        <f>+'[14]SSR Schema SP'!G68+'[14]DEL Schema SP'!G68</f>
        <v>0</v>
      </c>
      <c r="H68" s="92">
        <f>+'[14]SSR Schema SP'!H68+'[14]DEL Schema SP'!H68</f>
        <v>0</v>
      </c>
      <c r="I68" s="43">
        <f>+ROUND('[14]CONS SP Min'!D159,0)</f>
        <v>0</v>
      </c>
      <c r="J68" s="43">
        <f>+ROUND('[14]CONS SP Min'!E159,0)</f>
        <v>0</v>
      </c>
      <c r="K68" s="32">
        <f t="shared" si="3"/>
        <v>0</v>
      </c>
      <c r="L68" s="39" t="str">
        <f t="shared" si="2"/>
        <v xml:space="preserve">-    </v>
      </c>
    </row>
    <row r="69" spans="1:12" s="40" customFormat="1" ht="11.25">
      <c r="A69" s="41"/>
      <c r="B69" s="79"/>
      <c r="C69" s="79"/>
      <c r="D69" s="79"/>
      <c r="E69" s="79" t="s">
        <v>16</v>
      </c>
      <c r="F69" s="89" t="s">
        <v>88</v>
      </c>
      <c r="G69" s="85">
        <f>+'[14]SSR Schema SP'!G69+'[14]DEL Schema SP'!G84</f>
        <v>0</v>
      </c>
      <c r="H69" s="92">
        <f>+'[14]SSR Schema SP'!H69+'[14]DEL Schema SP'!H69</f>
        <v>0</v>
      </c>
      <c r="I69" s="43">
        <f>+ROUND('[14]CONS SP Min'!D160+'[14]CONS SP Min'!D161+'[14]CONS SP Min'!D164+'[14]CONS SP Min'!D165,0)</f>
        <v>0</v>
      </c>
      <c r="J69" s="43">
        <f>+ROUND('[14]CONS SP Min'!E160+'[14]CONS SP Min'!E161+'[14]CONS SP Min'!E164+'[14]CONS SP Min'!E165,0)</f>
        <v>0</v>
      </c>
      <c r="K69" s="32">
        <f t="shared" si="3"/>
        <v>0</v>
      </c>
      <c r="L69" s="39" t="str">
        <f t="shared" si="2"/>
        <v xml:space="preserve">-    </v>
      </c>
    </row>
    <row r="70" spans="1:12" s="40" customFormat="1" ht="23.25" thickBot="1">
      <c r="A70" s="93"/>
      <c r="B70" s="94"/>
      <c r="C70" s="95"/>
      <c r="D70" s="94"/>
      <c r="E70" s="95" t="s">
        <v>18</v>
      </c>
      <c r="F70" s="96" t="s">
        <v>89</v>
      </c>
      <c r="G70" s="97">
        <f>+'[14]SSR Schema SP'!G70+'[14]DEL Schema SP'!G70</f>
        <v>0</v>
      </c>
      <c r="H70" s="97">
        <f>+'[14]SSR Schema SP'!H70+'[14]DEL Schema SP'!H70</f>
        <v>0</v>
      </c>
      <c r="I70" s="98">
        <f>+ROUND('[14]CONS SP Min'!D163,0)</f>
        <v>0</v>
      </c>
      <c r="J70" s="98">
        <f>+ROUND('[14]CONS SP Min'!E163,0)</f>
        <v>0</v>
      </c>
      <c r="K70" s="99">
        <f t="shared" si="3"/>
        <v>0</v>
      </c>
      <c r="L70" s="100" t="str">
        <f t="shared" si="2"/>
        <v xml:space="preserve">-    </v>
      </c>
    </row>
    <row r="71" spans="1:12" ht="32.25" customHeight="1" thickBot="1">
      <c r="A71" s="286" t="s">
        <v>0</v>
      </c>
      <c r="B71" s="287"/>
      <c r="C71" s="287"/>
      <c r="D71" s="287"/>
      <c r="E71" s="287"/>
      <c r="F71" s="287"/>
      <c r="G71" s="287"/>
      <c r="H71" s="287"/>
      <c r="I71" s="287"/>
      <c r="J71" s="287"/>
      <c r="K71" s="288" t="s">
        <v>1</v>
      </c>
      <c r="L71" s="288"/>
    </row>
    <row r="72" spans="1:12" ht="7.5" customHeight="1" thickBot="1">
      <c r="A72" s="2"/>
      <c r="B72" s="3"/>
      <c r="C72" s="3"/>
      <c r="D72" s="3"/>
      <c r="E72" s="3"/>
      <c r="F72" s="4"/>
      <c r="G72" s="5"/>
      <c r="H72" s="5"/>
      <c r="I72" s="6"/>
      <c r="J72" s="7"/>
      <c r="K72" s="8"/>
      <c r="L72" s="9"/>
    </row>
    <row r="73" spans="1:12" ht="13.15" customHeight="1">
      <c r="A73" s="271" t="s">
        <v>2</v>
      </c>
      <c r="B73" s="272"/>
      <c r="C73" s="272"/>
      <c r="D73" s="272"/>
      <c r="E73" s="272"/>
      <c r="F73" s="272"/>
      <c r="G73" s="272"/>
      <c r="H73" s="272"/>
      <c r="I73" s="276" t="s">
        <v>3</v>
      </c>
      <c r="J73" s="276" t="s">
        <v>4</v>
      </c>
      <c r="K73" s="278" t="s">
        <v>5</v>
      </c>
      <c r="L73" s="279"/>
    </row>
    <row r="74" spans="1:12" s="12" customFormat="1" ht="39.75" customHeight="1">
      <c r="A74" s="273"/>
      <c r="B74" s="274"/>
      <c r="C74" s="274"/>
      <c r="D74" s="274"/>
      <c r="E74" s="274"/>
      <c r="F74" s="274"/>
      <c r="G74" s="275"/>
      <c r="H74" s="274"/>
      <c r="I74" s="277"/>
      <c r="J74" s="277"/>
      <c r="K74" s="10" t="s">
        <v>6</v>
      </c>
      <c r="L74" s="11" t="s">
        <v>7</v>
      </c>
    </row>
    <row r="75" spans="1:12" s="40" customFormat="1" ht="11.25">
      <c r="A75" s="41"/>
      <c r="B75" s="76"/>
      <c r="C75" s="79" t="s">
        <v>16</v>
      </c>
      <c r="D75" s="79" t="s">
        <v>90</v>
      </c>
      <c r="E75" s="42"/>
      <c r="F75" s="89"/>
      <c r="G75" s="85">
        <f>+'[14]SSR Schema SP'!G79+'[14]DEL Schema SP'!G76</f>
        <v>2320161</v>
      </c>
      <c r="H75" s="85">
        <f>+'[14]SSR Schema SP'!H79+'[14]DEL Schema SP'!H76</f>
        <v>215151</v>
      </c>
      <c r="I75" s="43">
        <f>+ROUND('[14]CONS SP Min'!D166,0)</f>
        <v>2535312</v>
      </c>
      <c r="J75" s="43">
        <f>+ROUND('[14]CONS SP Min'!E166,0)</f>
        <v>1863663</v>
      </c>
      <c r="K75" s="32">
        <f t="shared" si="3"/>
        <v>671649</v>
      </c>
      <c r="L75" s="39">
        <f t="shared" si="2"/>
        <v>0.36039187342346768</v>
      </c>
    </row>
    <row r="76" spans="1:12" s="40" customFormat="1" ht="11.25">
      <c r="A76" s="41"/>
      <c r="B76" s="76"/>
      <c r="C76" s="79" t="s">
        <v>18</v>
      </c>
      <c r="D76" s="79" t="s">
        <v>91</v>
      </c>
      <c r="E76" s="79"/>
      <c r="F76" s="89"/>
      <c r="G76" s="85">
        <f>+'[14]SSR Schema SP'!G80+'[14]DEL Schema SP'!G77</f>
        <v>90147098</v>
      </c>
      <c r="H76" s="85">
        <f>+'[14]SSR Schema SP'!H80+'[14]DEL Schema SP'!H77</f>
        <v>0</v>
      </c>
      <c r="I76" s="43">
        <f>I77+I78</f>
        <v>90147098</v>
      </c>
      <c r="J76" s="43">
        <f>J77+J78</f>
        <v>84746053</v>
      </c>
      <c r="K76" s="32">
        <f t="shared" si="3"/>
        <v>5401045</v>
      </c>
      <c r="L76" s="39">
        <f t="shared" si="2"/>
        <v>6.3732112692021184E-2</v>
      </c>
    </row>
    <row r="77" spans="1:12" s="40" customFormat="1" ht="11.25">
      <c r="A77" s="41"/>
      <c r="B77" s="76"/>
      <c r="C77" s="79"/>
      <c r="D77" s="88" t="s">
        <v>25</v>
      </c>
      <c r="E77" s="88" t="s">
        <v>92</v>
      </c>
      <c r="F77" s="89"/>
      <c r="G77" s="85">
        <f>+'[14]SSR Schema SP'!G81+'[14]DEL Schema SP'!G78</f>
        <v>88854694</v>
      </c>
      <c r="H77" s="85">
        <f>+'[14]SSR Schema SP'!H81+'[14]DEL Schema SP'!H78</f>
        <v>0</v>
      </c>
      <c r="I77" s="43">
        <f>+ROUND('[14]CONS SP Min'!D168+'[14]CONS SP Min'!D172+'[14]CONS SP Min'!D173+'[14]CONS SP Min'!D175,0)</f>
        <v>88854694</v>
      </c>
      <c r="J77" s="43">
        <f>+ROUND('[14]CONS SP Min'!E168+'[14]CONS SP Min'!E172+'[14]CONS SP Min'!E173+'[14]CONS SP Min'!E175,0)</f>
        <v>82973364</v>
      </c>
      <c r="K77" s="32">
        <f t="shared" si="3"/>
        <v>5881330</v>
      </c>
      <c r="L77" s="39">
        <f t="shared" si="2"/>
        <v>7.0882144780823886E-2</v>
      </c>
    </row>
    <row r="78" spans="1:12" s="40" customFormat="1" ht="11.25">
      <c r="A78" s="41"/>
      <c r="B78" s="76"/>
      <c r="C78" s="79"/>
      <c r="D78" s="88" t="s">
        <v>27</v>
      </c>
      <c r="E78" s="88" t="s">
        <v>93</v>
      </c>
      <c r="F78" s="89"/>
      <c r="G78" s="85">
        <f>+'[14]SSR Schema SP'!G82+'[14]DEL Schema SP'!G79</f>
        <v>1292404</v>
      </c>
      <c r="H78" s="85">
        <f>+'[14]SSR Schema SP'!H82+'[14]DEL Schema SP'!H79</f>
        <v>0</v>
      </c>
      <c r="I78" s="43">
        <f>+ROUND('[14]CONS SP Min'!D174,0)</f>
        <v>1292404</v>
      </c>
      <c r="J78" s="43">
        <f>+ROUND('[14]CONS SP Min'!E174,0)</f>
        <v>1772689</v>
      </c>
      <c r="K78" s="32">
        <f t="shared" si="3"/>
        <v>-480285</v>
      </c>
      <c r="L78" s="39">
        <f t="shared" si="2"/>
        <v>-0.27093584943551857</v>
      </c>
    </row>
    <row r="79" spans="1:12" s="40" customFormat="1" ht="11.25">
      <c r="A79" s="41"/>
      <c r="B79" s="76"/>
      <c r="C79" s="79" t="s">
        <v>20</v>
      </c>
      <c r="D79" s="79" t="s">
        <v>94</v>
      </c>
      <c r="E79" s="79"/>
      <c r="F79" s="89"/>
      <c r="G79" s="85">
        <f>+'[14]SSR Schema SP'!G83+'[14]DEL Schema SP'!G80</f>
        <v>0</v>
      </c>
      <c r="H79" s="85">
        <f>+'[14]SSR Schema SP'!H83+'[14]DEL Schema SP'!H80</f>
        <v>0</v>
      </c>
      <c r="I79" s="43">
        <f>+ROUND('[14]CONS SP Min'!D176,0)</f>
        <v>0</v>
      </c>
      <c r="J79" s="43">
        <f>+ROUND('[14]CONS SP Min'!E176,0)</f>
        <v>0</v>
      </c>
      <c r="K79" s="32">
        <f t="shared" si="3"/>
        <v>0</v>
      </c>
      <c r="L79" s="39" t="str">
        <f t="shared" si="2"/>
        <v xml:space="preserve">-    </v>
      </c>
    </row>
    <row r="80" spans="1:12" s="40" customFormat="1" ht="11.25">
      <c r="A80" s="41"/>
      <c r="B80" s="76"/>
      <c r="C80" s="79" t="s">
        <v>35</v>
      </c>
      <c r="D80" s="79" t="s">
        <v>95</v>
      </c>
      <c r="E80" s="79"/>
      <c r="F80" s="89"/>
      <c r="G80" s="85">
        <f>+'[14]SSR Schema SP'!G84+'[14]DEL Schema SP'!G81</f>
        <v>733523</v>
      </c>
      <c r="H80" s="85">
        <f>+'[14]SSR Schema SP'!H84+'[14]DEL Schema SP'!H81</f>
        <v>0</v>
      </c>
      <c r="I80" s="102">
        <f>+ROUND('[14]CONS SP Min'!D180,0)</f>
        <v>733523</v>
      </c>
      <c r="J80" s="102">
        <f>+ROUND('[14]CONS SP Min'!E180,0)</f>
        <v>763177</v>
      </c>
      <c r="K80" s="32">
        <f t="shared" si="3"/>
        <v>-29654</v>
      </c>
      <c r="L80" s="39">
        <f t="shared" si="2"/>
        <v>-3.8855992777560119E-2</v>
      </c>
    </row>
    <row r="81" spans="1:12" s="40" customFormat="1" ht="11.25">
      <c r="A81" s="41"/>
      <c r="B81" s="76"/>
      <c r="C81" s="79" t="s">
        <v>37</v>
      </c>
      <c r="D81" s="79" t="s">
        <v>96</v>
      </c>
      <c r="E81" s="79"/>
      <c r="F81" s="89"/>
      <c r="G81" s="103">
        <f>+'[14]SSR Schema SP'!G85+'[14]DEL Schema SP'!G82</f>
        <v>32917801</v>
      </c>
      <c r="H81" s="104">
        <f>+'[14]SSR Schema SP'!H85+'[14]DEL Schema SP'!H82</f>
        <v>299281</v>
      </c>
      <c r="I81" s="102">
        <f>+ROUND('[14]CONS SP Min'!D181,0)</f>
        <v>33217082</v>
      </c>
      <c r="J81" s="102">
        <f>+ROUND('[14]CONS SP Min'!E181,0)</f>
        <v>39776382</v>
      </c>
      <c r="K81" s="32">
        <f t="shared" si="3"/>
        <v>-6559300</v>
      </c>
      <c r="L81" s="39">
        <f t="shared" si="2"/>
        <v>-0.16490438974565358</v>
      </c>
    </row>
    <row r="82" spans="1:12" s="28" customFormat="1" ht="11.25">
      <c r="A82" s="74"/>
      <c r="B82" s="76" t="s">
        <v>45</v>
      </c>
      <c r="C82" s="105" t="s">
        <v>97</v>
      </c>
      <c r="D82" s="76"/>
      <c r="E82" s="76"/>
      <c r="F82" s="105"/>
      <c r="G82" s="76"/>
      <c r="H82" s="76"/>
      <c r="I82" s="106">
        <f>SUM(I83:I84)</f>
        <v>0</v>
      </c>
      <c r="J82" s="106">
        <f>SUM(J83:J84)</f>
        <v>0</v>
      </c>
      <c r="K82" s="32">
        <f t="shared" si="3"/>
        <v>0</v>
      </c>
      <c r="L82" s="27" t="str">
        <f t="shared" si="2"/>
        <v xml:space="preserve">-    </v>
      </c>
    </row>
    <row r="83" spans="1:12" s="40" customFormat="1" ht="7.5" customHeight="1">
      <c r="A83" s="41"/>
      <c r="B83" s="76"/>
      <c r="C83" s="79" t="s">
        <v>12</v>
      </c>
      <c r="D83" s="79" t="s">
        <v>98</v>
      </c>
      <c r="E83" s="76"/>
      <c r="F83" s="42"/>
      <c r="G83" s="79"/>
      <c r="H83" s="79"/>
      <c r="I83" s="102">
        <f>+ROUND('[14]CONS SP Min'!D193,0)</f>
        <v>0</v>
      </c>
      <c r="J83" s="102">
        <f>+ROUND('[14]CONS SP Min'!E193,0)</f>
        <v>0</v>
      </c>
      <c r="K83" s="32">
        <f t="shared" si="3"/>
        <v>0</v>
      </c>
      <c r="L83" s="39" t="str">
        <f t="shared" si="2"/>
        <v xml:space="preserve">-    </v>
      </c>
    </row>
    <row r="84" spans="1:12" s="40" customFormat="1" ht="11.25">
      <c r="A84" s="74"/>
      <c r="B84" s="76"/>
      <c r="C84" s="79" t="s">
        <v>14</v>
      </c>
      <c r="D84" s="79" t="s">
        <v>99</v>
      </c>
      <c r="E84" s="76"/>
      <c r="F84" s="91"/>
      <c r="G84" s="79"/>
      <c r="H84" s="79"/>
      <c r="I84" s="102">
        <f>+ROUND('[14]CONS SP Min'!D194,0)</f>
        <v>0</v>
      </c>
      <c r="J84" s="102">
        <f>+ROUND('[14]CONS SP Min'!E194,0)</f>
        <v>0</v>
      </c>
      <c r="K84" s="32">
        <f t="shared" si="3"/>
        <v>0</v>
      </c>
      <c r="L84" s="39" t="str">
        <f t="shared" si="2"/>
        <v xml:space="preserve">-    </v>
      </c>
    </row>
    <row r="85" spans="1:12" s="28" customFormat="1" ht="11.25">
      <c r="A85" s="29"/>
      <c r="B85" s="76" t="s">
        <v>100</v>
      </c>
      <c r="C85" s="105" t="s">
        <v>101</v>
      </c>
      <c r="D85" s="76"/>
      <c r="E85" s="76"/>
      <c r="F85" s="23"/>
      <c r="G85" s="76"/>
      <c r="H85" s="76"/>
      <c r="I85" s="107">
        <f>SUM(I86:I89)</f>
        <v>275437993</v>
      </c>
      <c r="J85" s="107">
        <f>SUM(J86:J89)</f>
        <v>264914445</v>
      </c>
      <c r="K85" s="32">
        <f t="shared" si="3"/>
        <v>10523548</v>
      </c>
      <c r="L85" s="27">
        <f t="shared" si="2"/>
        <v>3.9724326848239629E-2</v>
      </c>
    </row>
    <row r="86" spans="1:12" s="40" customFormat="1" ht="11.25">
      <c r="A86" s="74"/>
      <c r="B86" s="76"/>
      <c r="C86" s="76" t="s">
        <v>12</v>
      </c>
      <c r="D86" s="89" t="s">
        <v>102</v>
      </c>
      <c r="E86" s="76"/>
      <c r="F86" s="89"/>
      <c r="G86" s="79"/>
      <c r="H86" s="79"/>
      <c r="I86" s="102">
        <f>+ROUND('[14]CONS SP Min'!D196,0)</f>
        <v>371396</v>
      </c>
      <c r="J86" s="102">
        <f>+ROUND('[14]CONS SP Min'!E196,0)</f>
        <v>270814</v>
      </c>
      <c r="K86" s="32">
        <f t="shared" si="3"/>
        <v>100582</v>
      </c>
      <c r="L86" s="39">
        <f t="shared" si="2"/>
        <v>0.37140620499678745</v>
      </c>
    </row>
    <row r="87" spans="1:12" s="40" customFormat="1" ht="11.25">
      <c r="A87" s="41"/>
      <c r="B87" s="76"/>
      <c r="C87" s="76" t="s">
        <v>14</v>
      </c>
      <c r="D87" s="89" t="s">
        <v>103</v>
      </c>
      <c r="E87" s="76"/>
      <c r="F87" s="42"/>
      <c r="G87" s="79"/>
      <c r="H87" s="79"/>
      <c r="I87" s="102">
        <f>+ROUND('[14]CONS SP Min'!D197,0)</f>
        <v>274946642</v>
      </c>
      <c r="J87" s="102">
        <f>+ROUND('[14]CONS SP Min'!E197,0)</f>
        <v>264519710</v>
      </c>
      <c r="K87" s="32">
        <f t="shared" si="3"/>
        <v>10426932</v>
      </c>
      <c r="L87" s="39">
        <f t="shared" si="2"/>
        <v>3.9418355630285548E-2</v>
      </c>
    </row>
    <row r="88" spans="1:12" s="40" customFormat="1" ht="11.25">
      <c r="A88" s="41"/>
      <c r="B88" s="76"/>
      <c r="C88" s="76" t="s">
        <v>16</v>
      </c>
      <c r="D88" s="89" t="s">
        <v>104</v>
      </c>
      <c r="E88" s="76"/>
      <c r="F88" s="42"/>
      <c r="G88" s="79"/>
      <c r="H88" s="79"/>
      <c r="I88" s="102">
        <f>+ROUND('[14]CONS SP Min'!D198,0)</f>
        <v>0</v>
      </c>
      <c r="J88" s="102">
        <f>+ROUND('[14]CONS SP Min'!E198,0)</f>
        <v>0</v>
      </c>
      <c r="K88" s="32">
        <f t="shared" si="3"/>
        <v>0</v>
      </c>
      <c r="L88" s="39" t="str">
        <f t="shared" si="2"/>
        <v xml:space="preserve">-    </v>
      </c>
    </row>
    <row r="89" spans="1:12" s="40" customFormat="1" ht="11.25">
      <c r="A89" s="41"/>
      <c r="B89" s="76"/>
      <c r="C89" s="76" t="s">
        <v>18</v>
      </c>
      <c r="D89" s="89" t="s">
        <v>105</v>
      </c>
      <c r="E89" s="76"/>
      <c r="F89" s="42"/>
      <c r="G89" s="79"/>
      <c r="H89" s="79"/>
      <c r="I89" s="102">
        <f>+ROUND('[14]CONS SP Min'!D199,0)</f>
        <v>119955</v>
      </c>
      <c r="J89" s="102">
        <f>+ROUND('[14]CONS SP Min'!E199,0)</f>
        <v>123921</v>
      </c>
      <c r="K89" s="32">
        <f t="shared" si="3"/>
        <v>-3966</v>
      </c>
      <c r="L89" s="39">
        <f t="shared" si="2"/>
        <v>-3.2004260779044717E-2</v>
      </c>
    </row>
    <row r="90" spans="1:12" s="28" customFormat="1" ht="11.25">
      <c r="A90" s="263" t="s">
        <v>106</v>
      </c>
      <c r="B90" s="264"/>
      <c r="C90" s="264"/>
      <c r="D90" s="264"/>
      <c r="E90" s="264"/>
      <c r="F90" s="264"/>
      <c r="G90" s="280"/>
      <c r="H90" s="264"/>
      <c r="I90" s="68">
        <f>I40+I46+I82+I85</f>
        <v>615622248</v>
      </c>
      <c r="J90" s="68">
        <f>J40+J46+J82+J85</f>
        <v>558418240</v>
      </c>
      <c r="K90" s="69">
        <f t="shared" si="3"/>
        <v>57204008</v>
      </c>
      <c r="L90" s="108">
        <f t="shared" si="2"/>
        <v>0.1024393615795931</v>
      </c>
    </row>
    <row r="91" spans="1:12" s="28" customFormat="1" ht="11.25">
      <c r="A91" s="74" t="s">
        <v>107</v>
      </c>
      <c r="B91" s="75" t="s">
        <v>108</v>
      </c>
      <c r="C91" s="76"/>
      <c r="D91" s="76"/>
      <c r="E91" s="76"/>
      <c r="F91" s="23"/>
      <c r="G91" s="109"/>
      <c r="H91" s="110"/>
      <c r="I91" s="111"/>
      <c r="J91" s="111"/>
      <c r="K91" s="32">
        <f t="shared" si="3"/>
        <v>0</v>
      </c>
      <c r="L91" s="39" t="str">
        <f>IF(J91=0,"-    ",K91/K91)</f>
        <v xml:space="preserve">-    </v>
      </c>
    </row>
    <row r="92" spans="1:12" s="28" customFormat="1" ht="11.25">
      <c r="A92" s="74"/>
      <c r="B92" s="76" t="s">
        <v>10</v>
      </c>
      <c r="C92" s="75" t="s">
        <v>109</v>
      </c>
      <c r="D92" s="76"/>
      <c r="E92" s="76"/>
      <c r="F92" s="105"/>
      <c r="G92" s="76"/>
      <c r="H92" s="110"/>
      <c r="I92" s="102">
        <f>+ROUND('[14]CONS SP Min'!D201,0)</f>
        <v>6667</v>
      </c>
      <c r="J92" s="102">
        <f>+ROUND('[14]CONS SP Min'!E201,0)</f>
        <v>3658</v>
      </c>
      <c r="K92" s="32">
        <f t="shared" si="3"/>
        <v>3009</v>
      </c>
      <c r="L92" s="39">
        <f t="shared" si="2"/>
        <v>0.82258064516129037</v>
      </c>
    </row>
    <row r="93" spans="1:12" s="28" customFormat="1" ht="11.25">
      <c r="A93" s="74"/>
      <c r="B93" s="76" t="s">
        <v>22</v>
      </c>
      <c r="C93" s="75" t="s">
        <v>110</v>
      </c>
      <c r="D93" s="76"/>
      <c r="E93" s="76"/>
      <c r="F93" s="23"/>
      <c r="G93" s="112"/>
      <c r="H93" s="110"/>
      <c r="I93" s="102">
        <f>+ROUND('[14]CONS SP Min'!D204,0)</f>
        <v>23475</v>
      </c>
      <c r="J93" s="102">
        <f>+ROUND('[14]CONS SP Min'!E204,0)</f>
        <v>338360</v>
      </c>
      <c r="K93" s="32">
        <f t="shared" si="3"/>
        <v>-314885</v>
      </c>
      <c r="L93" s="39">
        <f t="shared" si="2"/>
        <v>-0.93062123182409273</v>
      </c>
    </row>
    <row r="94" spans="1:12" s="28" customFormat="1" ht="11.25">
      <c r="A94" s="263" t="s">
        <v>111</v>
      </c>
      <c r="B94" s="264"/>
      <c r="C94" s="264"/>
      <c r="D94" s="264"/>
      <c r="E94" s="264"/>
      <c r="F94" s="264"/>
      <c r="G94" s="266"/>
      <c r="H94" s="264"/>
      <c r="I94" s="68">
        <f>SUM(I92:I93)</f>
        <v>30142</v>
      </c>
      <c r="J94" s="68">
        <f>SUM(J92:J93)</f>
        <v>342018</v>
      </c>
      <c r="K94" s="69">
        <f t="shared" si="3"/>
        <v>-311876</v>
      </c>
      <c r="L94" s="108">
        <f t="shared" si="2"/>
        <v>-0.911870135489945</v>
      </c>
    </row>
    <row r="95" spans="1:12" s="115" customFormat="1" ht="5.45" customHeight="1" thickBot="1">
      <c r="A95" s="113"/>
      <c r="B95" s="105"/>
      <c r="C95" s="105"/>
      <c r="D95" s="105"/>
      <c r="E95" s="105"/>
      <c r="F95" s="105"/>
      <c r="G95" s="105"/>
      <c r="H95" s="105"/>
      <c r="I95" s="114"/>
      <c r="J95" s="114"/>
      <c r="K95" s="62"/>
      <c r="L95" s="39"/>
    </row>
    <row r="96" spans="1:12" s="28" customFormat="1" ht="12" thickBot="1">
      <c r="A96" s="257" t="s">
        <v>112</v>
      </c>
      <c r="B96" s="258"/>
      <c r="C96" s="258"/>
      <c r="D96" s="258"/>
      <c r="E96" s="258"/>
      <c r="F96" s="258"/>
      <c r="G96" s="258"/>
      <c r="H96" s="258"/>
      <c r="I96" s="116">
        <f>I37+I90+I94</f>
        <v>1012908407</v>
      </c>
      <c r="J96" s="116">
        <f>J37+J90+J94</f>
        <v>961779496</v>
      </c>
      <c r="K96" s="117">
        <f>+I96-J96</f>
        <v>51128911</v>
      </c>
      <c r="L96" s="118">
        <f t="shared" si="2"/>
        <v>5.3160741326512953E-2</v>
      </c>
    </row>
    <row r="97" spans="1:12" s="83" customFormat="1" ht="11.25">
      <c r="A97" s="74" t="s">
        <v>113</v>
      </c>
      <c r="B97" s="75" t="s">
        <v>114</v>
      </c>
      <c r="C97" s="76"/>
      <c r="D97" s="76"/>
      <c r="E97" s="76"/>
      <c r="F97" s="23"/>
      <c r="G97" s="76"/>
      <c r="H97" s="110"/>
      <c r="I97" s="111"/>
      <c r="J97" s="111"/>
      <c r="K97" s="62"/>
      <c r="L97" s="39"/>
    </row>
    <row r="98" spans="1:12" s="83" customFormat="1" ht="11.25">
      <c r="A98" s="74"/>
      <c r="B98" s="79" t="s">
        <v>115</v>
      </c>
      <c r="C98" s="119" t="s">
        <v>116</v>
      </c>
      <c r="D98" s="79"/>
      <c r="E98" s="79"/>
      <c r="F98" s="89"/>
      <c r="G98" s="76"/>
      <c r="H98" s="110"/>
      <c r="I98" s="102">
        <f>+ROUND('[14]CONS SP Min'!D209,0)</f>
        <v>0</v>
      </c>
      <c r="J98" s="102">
        <f>+ROUND('[14]CONS SP Min'!E209,0)</f>
        <v>0</v>
      </c>
      <c r="K98" s="32">
        <f>+I98-J98</f>
        <v>0</v>
      </c>
      <c r="L98" s="27" t="str">
        <f t="shared" si="2"/>
        <v xml:space="preserve">-    </v>
      </c>
    </row>
    <row r="99" spans="1:12" s="83" customFormat="1" ht="11.25">
      <c r="A99" s="74"/>
      <c r="B99" s="79" t="s">
        <v>14</v>
      </c>
      <c r="C99" s="89" t="s">
        <v>117</v>
      </c>
      <c r="D99" s="79"/>
      <c r="E99" s="79"/>
      <c r="F99" s="42"/>
      <c r="G99" s="76"/>
      <c r="H99" s="110"/>
      <c r="I99" s="102">
        <f>+ROUND('[14]CONS SP Min'!D210,0)</f>
        <v>0</v>
      </c>
      <c r="J99" s="102">
        <f>+ROUND('[14]CONS SP Min'!E210,0)</f>
        <v>0</v>
      </c>
      <c r="K99" s="32">
        <f>+I99-J99</f>
        <v>0</v>
      </c>
      <c r="L99" s="27" t="str">
        <f t="shared" si="2"/>
        <v xml:space="preserve">-    </v>
      </c>
    </row>
    <row r="100" spans="1:12" s="83" customFormat="1" ht="11.25">
      <c r="A100" s="74"/>
      <c r="B100" s="89" t="s">
        <v>16</v>
      </c>
      <c r="C100" s="79" t="s">
        <v>118</v>
      </c>
      <c r="D100" s="79"/>
      <c r="E100" s="79"/>
      <c r="F100" s="42"/>
      <c r="G100" s="76"/>
      <c r="H100" s="110"/>
      <c r="I100" s="102">
        <f>+ROUND('[14]CONS SP Min'!D211,0)</f>
        <v>158228007</v>
      </c>
      <c r="J100" s="102">
        <f>+ROUND('[14]CONS SP Min'!E211,0)</f>
        <v>146576383</v>
      </c>
      <c r="K100" s="32">
        <f>+I100-J100</f>
        <v>11651624</v>
      </c>
      <c r="L100" s="27">
        <f t="shared" si="2"/>
        <v>7.9491823727155284E-2</v>
      </c>
    </row>
    <row r="101" spans="1:12" s="83" customFormat="1" ht="11.25">
      <c r="A101" s="74"/>
      <c r="B101" s="79" t="s">
        <v>18</v>
      </c>
      <c r="C101" s="119" t="s">
        <v>119</v>
      </c>
      <c r="D101" s="79"/>
      <c r="E101" s="79"/>
      <c r="F101" s="89"/>
      <c r="G101" s="112"/>
      <c r="H101" s="110"/>
      <c r="I101" s="102">
        <f>+ROUND('[14]CONS SP Min'!D212+'[14]CONS SP Min'!D213,0)</f>
        <v>7447359</v>
      </c>
      <c r="J101" s="102">
        <f>+ROUND('[14]CONS SP Min'!E212+'[14]CONS SP Min'!E213,0)</f>
        <v>8532861</v>
      </c>
      <c r="K101" s="32">
        <f>+I101-J101</f>
        <v>-1085502</v>
      </c>
      <c r="L101" s="27">
        <f t="shared" si="2"/>
        <v>-0.12721430713567231</v>
      </c>
    </row>
    <row r="102" spans="1:12" s="28" customFormat="1" ht="12" thickBot="1">
      <c r="A102" s="246" t="s">
        <v>120</v>
      </c>
      <c r="B102" s="247"/>
      <c r="C102" s="247"/>
      <c r="D102" s="247"/>
      <c r="E102" s="247"/>
      <c r="F102" s="247"/>
      <c r="G102" s="248"/>
      <c r="H102" s="249"/>
      <c r="I102" s="121">
        <f>SUM(I98:I101)</f>
        <v>165675366</v>
      </c>
      <c r="J102" s="121">
        <f>SUM(J98:J101)</f>
        <v>155109244</v>
      </c>
      <c r="K102" s="122">
        <f>+I102-J102</f>
        <v>10566122</v>
      </c>
      <c r="L102" s="123">
        <f t="shared" si="2"/>
        <v>6.8120517691389174E-2</v>
      </c>
    </row>
    <row r="103" spans="1:12" s="87" customFormat="1" ht="11.25">
      <c r="A103" s="71"/>
      <c r="B103" s="71"/>
      <c r="C103" s="71"/>
      <c r="D103" s="71"/>
      <c r="E103" s="71"/>
      <c r="F103" s="71"/>
      <c r="G103" s="71"/>
      <c r="H103" s="71"/>
      <c r="I103" s="71"/>
      <c r="J103" s="101"/>
      <c r="K103" s="101"/>
      <c r="L103" s="124"/>
    </row>
    <row r="104" spans="1:12" s="87" customFormat="1" ht="11.25">
      <c r="A104" s="71"/>
      <c r="B104" s="71"/>
      <c r="C104" s="71"/>
      <c r="D104" s="71"/>
      <c r="E104" s="71"/>
      <c r="F104" s="71"/>
      <c r="G104" s="71"/>
      <c r="H104" s="71"/>
      <c r="I104" s="71"/>
      <c r="J104" s="101"/>
      <c r="K104" s="101"/>
      <c r="L104" s="124"/>
    </row>
    <row r="105" spans="1:12" s="126" customFormat="1" ht="12" thickBot="1">
      <c r="A105" s="7"/>
      <c r="B105" s="7"/>
      <c r="C105" s="7"/>
      <c r="D105" s="7"/>
      <c r="E105" s="7"/>
      <c r="F105" s="84"/>
      <c r="G105" s="6"/>
      <c r="H105" s="6"/>
      <c r="I105" s="6"/>
      <c r="J105" s="6"/>
      <c r="K105" s="6"/>
      <c r="L105" s="125"/>
    </row>
    <row r="106" spans="1:12" ht="32.25" customHeight="1" thickBot="1">
      <c r="A106" s="267" t="s">
        <v>121</v>
      </c>
      <c r="B106" s="268"/>
      <c r="C106" s="268"/>
      <c r="D106" s="268"/>
      <c r="E106" s="268"/>
      <c r="F106" s="268"/>
      <c r="G106" s="268"/>
      <c r="H106" s="268"/>
      <c r="I106" s="268"/>
      <c r="J106" s="268"/>
      <c r="K106" s="269" t="s">
        <v>122</v>
      </c>
      <c r="L106" s="270"/>
    </row>
    <row r="107" spans="1:12" ht="13.5" thickBot="1">
      <c r="A107" s="127"/>
      <c r="B107" s="127"/>
      <c r="C107" s="127"/>
      <c r="D107" s="127"/>
      <c r="E107" s="127"/>
      <c r="F107" s="128"/>
      <c r="G107" s="6"/>
      <c r="H107" s="6"/>
      <c r="I107" s="6"/>
      <c r="J107" s="7"/>
      <c r="K107" s="8"/>
      <c r="L107" s="129"/>
    </row>
    <row r="108" spans="1:12" ht="13.15" customHeight="1">
      <c r="A108" s="271" t="s">
        <v>2</v>
      </c>
      <c r="B108" s="272"/>
      <c r="C108" s="272"/>
      <c r="D108" s="272"/>
      <c r="E108" s="272"/>
      <c r="F108" s="272"/>
      <c r="G108" s="272"/>
      <c r="H108" s="272"/>
      <c r="I108" s="276" t="s">
        <v>3</v>
      </c>
      <c r="J108" s="276" t="s">
        <v>4</v>
      </c>
      <c r="K108" s="278" t="s">
        <v>5</v>
      </c>
      <c r="L108" s="278"/>
    </row>
    <row r="109" spans="1:12" s="12" customFormat="1" ht="39.75" customHeight="1">
      <c r="A109" s="273"/>
      <c r="B109" s="274"/>
      <c r="C109" s="274"/>
      <c r="D109" s="274"/>
      <c r="E109" s="274"/>
      <c r="F109" s="274"/>
      <c r="G109" s="275"/>
      <c r="H109" s="274"/>
      <c r="I109" s="277"/>
      <c r="J109" s="277"/>
      <c r="K109" s="10" t="s">
        <v>6</v>
      </c>
      <c r="L109" s="130" t="s">
        <v>7</v>
      </c>
    </row>
    <row r="110" spans="1:12" s="40" customFormat="1" ht="11.25">
      <c r="A110" s="131"/>
      <c r="B110" s="132"/>
      <c r="C110" s="132"/>
      <c r="D110" s="132"/>
      <c r="E110" s="132"/>
      <c r="F110" s="133"/>
      <c r="G110" s="134"/>
      <c r="H110" s="135"/>
      <c r="I110" s="135"/>
      <c r="J110" s="136"/>
      <c r="K110" s="136"/>
      <c r="L110" s="137"/>
    </row>
    <row r="111" spans="1:12" s="28" customFormat="1" ht="11.25">
      <c r="A111" s="20" t="s">
        <v>8</v>
      </c>
      <c r="B111" s="138" t="s">
        <v>123</v>
      </c>
      <c r="C111" s="22"/>
      <c r="D111" s="22"/>
      <c r="E111" s="22"/>
      <c r="F111" s="23"/>
      <c r="G111" s="24"/>
      <c r="H111" s="139"/>
      <c r="I111" s="139"/>
      <c r="J111" s="32"/>
      <c r="K111" s="32"/>
      <c r="L111" s="140"/>
    </row>
    <row r="112" spans="1:12" s="28" customFormat="1" ht="11.25">
      <c r="A112" s="20"/>
      <c r="B112" s="22"/>
      <c r="C112" s="22"/>
      <c r="D112" s="22"/>
      <c r="E112" s="22"/>
      <c r="F112" s="71"/>
      <c r="G112" s="24"/>
      <c r="H112" s="139"/>
      <c r="I112" s="139"/>
      <c r="J112" s="32"/>
      <c r="K112" s="32"/>
      <c r="L112" s="140"/>
    </row>
    <row r="113" spans="1:12" s="28" customFormat="1" ht="11.25">
      <c r="A113" s="29"/>
      <c r="B113" s="22" t="s">
        <v>10</v>
      </c>
      <c r="C113" s="30" t="s">
        <v>124</v>
      </c>
      <c r="D113" s="22"/>
      <c r="E113" s="22"/>
      <c r="F113" s="23"/>
      <c r="G113" s="24"/>
      <c r="H113" s="139"/>
      <c r="I113" s="106">
        <f>+ROUND('[14]CONS SP Min'!D215,0)</f>
        <v>1423593</v>
      </c>
      <c r="J113" s="106">
        <f>+ROUND('[14]CONS SP Min'!E215,0)</f>
        <v>1423593</v>
      </c>
      <c r="K113" s="62">
        <f>+I113-J113</f>
        <v>0</v>
      </c>
      <c r="L113" s="39">
        <f t="shared" ref="L113:L172" si="5">IF(J113=0,"-    ",K113/J113)</f>
        <v>0</v>
      </c>
    </row>
    <row r="114" spans="1:12" s="28" customFormat="1" ht="11.25">
      <c r="A114" s="29"/>
      <c r="B114" s="22" t="s">
        <v>22</v>
      </c>
      <c r="C114" s="141" t="s">
        <v>125</v>
      </c>
      <c r="D114" s="22"/>
      <c r="E114" s="22"/>
      <c r="F114" s="30"/>
      <c r="G114" s="24"/>
      <c r="H114" s="139"/>
      <c r="I114" s="106">
        <f>I115+I116+SUM(I120:I122)</f>
        <v>568146748</v>
      </c>
      <c r="J114" s="106">
        <f>J115+J116+SUM(J120:J122)</f>
        <v>554443992</v>
      </c>
      <c r="K114" s="62">
        <f t="shared" ref="K114:K172" si="6">+I114-J114</f>
        <v>13702756</v>
      </c>
      <c r="L114" s="39">
        <f t="shared" si="5"/>
        <v>2.4714409746909118E-2</v>
      </c>
    </row>
    <row r="115" spans="1:12" s="40" customFormat="1" ht="11.25">
      <c r="A115" s="41"/>
      <c r="B115" s="22"/>
      <c r="C115" s="79" t="s">
        <v>12</v>
      </c>
      <c r="D115" s="79" t="s">
        <v>126</v>
      </c>
      <c r="E115" s="76"/>
      <c r="F115" s="36"/>
      <c r="G115" s="37"/>
      <c r="H115" s="142"/>
      <c r="I115" s="102">
        <f>+ROUND('[14]CONS SP Min'!D217,0)</f>
        <v>86495320</v>
      </c>
      <c r="J115" s="102">
        <f>+ROUND('[14]CONS SP Min'!E217,0)</f>
        <v>94748828</v>
      </c>
      <c r="K115" s="62">
        <f t="shared" si="6"/>
        <v>-8253508</v>
      </c>
      <c r="L115" s="39">
        <f t="shared" si="5"/>
        <v>-8.7109341341931962E-2</v>
      </c>
    </row>
    <row r="116" spans="1:12" s="40" customFormat="1" ht="11.25">
      <c r="A116" s="41"/>
      <c r="B116" s="22"/>
      <c r="C116" s="79" t="s">
        <v>14</v>
      </c>
      <c r="D116" s="79" t="s">
        <v>127</v>
      </c>
      <c r="E116" s="76"/>
      <c r="F116" s="36"/>
      <c r="G116" s="37"/>
      <c r="H116" s="142"/>
      <c r="I116" s="102">
        <f>SUM(I117:I119)</f>
        <v>103868735</v>
      </c>
      <c r="J116" s="102">
        <f>SUM(J117:J119)</f>
        <v>106146995</v>
      </c>
      <c r="K116" s="62">
        <f t="shared" si="6"/>
        <v>-2278260</v>
      </c>
      <c r="L116" s="39">
        <f t="shared" si="5"/>
        <v>-2.1463254800571603E-2</v>
      </c>
    </row>
    <row r="117" spans="1:12" s="40" customFormat="1" ht="11.25">
      <c r="A117" s="41"/>
      <c r="B117" s="76"/>
      <c r="C117" s="79"/>
      <c r="D117" s="88" t="s">
        <v>128</v>
      </c>
      <c r="E117" s="88" t="s">
        <v>129</v>
      </c>
      <c r="F117" s="89"/>
      <c r="G117" s="79"/>
      <c r="H117" s="79"/>
      <c r="I117" s="102">
        <f>+ROUND('[14]CONS SP Min'!D219,0)</f>
        <v>101797116</v>
      </c>
      <c r="J117" s="102">
        <f>+ROUND('[14]CONS SP Min'!E219,0)</f>
        <v>104059766</v>
      </c>
      <c r="K117" s="62">
        <f t="shared" si="6"/>
        <v>-2262650</v>
      </c>
      <c r="L117" s="39">
        <f t="shared" si="5"/>
        <v>-2.1743754449726517E-2</v>
      </c>
    </row>
    <row r="118" spans="1:12" s="40" customFormat="1" ht="11.25">
      <c r="A118" s="41"/>
      <c r="B118" s="76"/>
      <c r="C118" s="79"/>
      <c r="D118" s="88" t="s">
        <v>27</v>
      </c>
      <c r="E118" s="88" t="s">
        <v>130</v>
      </c>
      <c r="F118" s="89"/>
      <c r="G118" s="79"/>
      <c r="H118" s="79"/>
      <c r="I118" s="102">
        <f>+ROUND('[14]CONS SP Min'!D220,0)</f>
        <v>24327</v>
      </c>
      <c r="J118" s="102">
        <f>+ROUND('[14]CONS SP Min'!E220,0)</f>
        <v>34248</v>
      </c>
      <c r="K118" s="62">
        <f t="shared" si="6"/>
        <v>-9921</v>
      </c>
      <c r="L118" s="39">
        <f t="shared" si="5"/>
        <v>-0.28968114926419058</v>
      </c>
    </row>
    <row r="119" spans="1:12" s="40" customFormat="1" ht="11.25">
      <c r="A119" s="41"/>
      <c r="B119" s="76"/>
      <c r="C119" s="79"/>
      <c r="D119" s="88" t="s">
        <v>131</v>
      </c>
      <c r="E119" s="88" t="s">
        <v>132</v>
      </c>
      <c r="F119" s="89"/>
      <c r="G119" s="79"/>
      <c r="H119" s="79"/>
      <c r="I119" s="102">
        <f>+ROUND('[14]CONS SP Min'!D221,0)</f>
        <v>2047292</v>
      </c>
      <c r="J119" s="102">
        <f>+ROUND('[14]CONS SP Min'!E221,0)</f>
        <v>2052981</v>
      </c>
      <c r="K119" s="62">
        <f t="shared" si="6"/>
        <v>-5689</v>
      </c>
      <c r="L119" s="39">
        <f t="shared" si="5"/>
        <v>-2.771092377377092E-3</v>
      </c>
    </row>
    <row r="120" spans="1:12" s="40" customFormat="1" ht="11.25">
      <c r="A120" s="41"/>
      <c r="B120" s="76"/>
      <c r="C120" s="143" t="s">
        <v>16</v>
      </c>
      <c r="D120" s="143" t="s">
        <v>133</v>
      </c>
      <c r="E120" s="79"/>
      <c r="F120" s="89"/>
      <c r="G120" s="79"/>
      <c r="H120" s="79"/>
      <c r="I120" s="102">
        <f>+ROUND('[14]CONS SP Min'!D222,0)</f>
        <v>374077956</v>
      </c>
      <c r="J120" s="102">
        <f>+ROUND('[14]CONS SP Min'!E222,0)</f>
        <v>349614349</v>
      </c>
      <c r="K120" s="62">
        <f t="shared" si="6"/>
        <v>24463607</v>
      </c>
      <c r="L120" s="39">
        <f t="shared" si="5"/>
        <v>6.9973120582645196E-2</v>
      </c>
    </row>
    <row r="121" spans="1:12" s="40" customFormat="1" ht="11.25">
      <c r="A121" s="41"/>
      <c r="B121" s="76"/>
      <c r="C121" s="143" t="s">
        <v>18</v>
      </c>
      <c r="D121" s="143" t="s">
        <v>134</v>
      </c>
      <c r="E121" s="79"/>
      <c r="F121" s="89"/>
      <c r="G121" s="79"/>
      <c r="H121" s="79"/>
      <c r="I121" s="102">
        <f>+ROUND('[14]CONS SP Min'!D223,0)</f>
        <v>3371144</v>
      </c>
      <c r="J121" s="102">
        <f>+ROUND('[14]CONS SP Min'!E223,0)</f>
        <v>3574686</v>
      </c>
      <c r="K121" s="62">
        <f t="shared" si="6"/>
        <v>-203542</v>
      </c>
      <c r="L121" s="39">
        <f t="shared" si="5"/>
        <v>-5.6939826323207127E-2</v>
      </c>
    </row>
    <row r="122" spans="1:12" s="40" customFormat="1" ht="11.25">
      <c r="A122" s="41"/>
      <c r="B122" s="22"/>
      <c r="C122" s="143" t="s">
        <v>20</v>
      </c>
      <c r="D122" s="143" t="s">
        <v>135</v>
      </c>
      <c r="E122" s="22"/>
      <c r="F122" s="36"/>
      <c r="G122" s="37"/>
      <c r="H122" s="142"/>
      <c r="I122" s="102">
        <f>+ROUND('[14]CONS SP Min'!D224,0)</f>
        <v>333593</v>
      </c>
      <c r="J122" s="102">
        <f>+ROUND('[14]CONS SP Min'!E224,0)</f>
        <v>359134</v>
      </c>
      <c r="K122" s="62">
        <f t="shared" si="6"/>
        <v>-25541</v>
      </c>
      <c r="L122" s="39">
        <f t="shared" si="5"/>
        <v>-7.1118301246888352E-2</v>
      </c>
    </row>
    <row r="123" spans="1:12" s="28" customFormat="1" ht="11.25">
      <c r="A123" s="29"/>
      <c r="B123" s="141" t="s">
        <v>45</v>
      </c>
      <c r="C123" s="141" t="s">
        <v>136</v>
      </c>
      <c r="D123" s="22"/>
      <c r="E123" s="22"/>
      <c r="F123" s="30"/>
      <c r="G123" s="24"/>
      <c r="H123" s="139"/>
      <c r="I123" s="106">
        <f>+ROUND('[14]CONS SP Min'!D225,0)</f>
        <v>11749755</v>
      </c>
      <c r="J123" s="106">
        <f>+ROUND('[14]CONS SP Min'!E225,0)</f>
        <v>12294486</v>
      </c>
      <c r="K123" s="62">
        <f t="shared" si="6"/>
        <v>-544731</v>
      </c>
      <c r="L123" s="39">
        <f t="shared" si="5"/>
        <v>-4.4306935645784626E-2</v>
      </c>
    </row>
    <row r="124" spans="1:12" s="28" customFormat="1" ht="11.25">
      <c r="A124" s="29"/>
      <c r="B124" s="141" t="s">
        <v>100</v>
      </c>
      <c r="C124" s="71" t="s">
        <v>137</v>
      </c>
      <c r="D124" s="22"/>
      <c r="E124" s="22"/>
      <c r="F124" s="30"/>
      <c r="G124" s="24"/>
      <c r="H124" s="139"/>
      <c r="I124" s="106">
        <f>+ROUND('[14]CONS SP Min'!D226,0)</f>
        <v>15668209</v>
      </c>
      <c r="J124" s="106">
        <f>+ROUND('[14]CONS SP Min'!E226,0)+2</f>
        <v>12841471</v>
      </c>
      <c r="K124" s="62">
        <f t="shared" si="6"/>
        <v>2826738</v>
      </c>
      <c r="L124" s="39">
        <f t="shared" si="5"/>
        <v>0.22012571612706985</v>
      </c>
    </row>
    <row r="125" spans="1:12" s="28" customFormat="1" ht="11.25">
      <c r="A125" s="29"/>
      <c r="B125" s="141" t="s">
        <v>138</v>
      </c>
      <c r="C125" s="71" t="s">
        <v>139</v>
      </c>
      <c r="D125" s="22"/>
      <c r="E125" s="22"/>
      <c r="F125" s="23"/>
      <c r="G125" s="24"/>
      <c r="H125" s="139"/>
      <c r="I125" s="106">
        <f>+ROUND('[14]CONS SP Min'!D232,0)</f>
        <v>0</v>
      </c>
      <c r="J125" s="106">
        <f>+ROUND('[14]CONS SP Min'!E232,0)</f>
        <v>0</v>
      </c>
      <c r="K125" s="62">
        <f t="shared" si="6"/>
        <v>0</v>
      </c>
      <c r="L125" s="39" t="str">
        <f t="shared" si="5"/>
        <v xml:space="preserve">-    </v>
      </c>
    </row>
    <row r="126" spans="1:12" s="28" customFormat="1" ht="11.25">
      <c r="A126" s="29"/>
      <c r="B126" s="141" t="s">
        <v>140</v>
      </c>
      <c r="C126" s="71" t="s">
        <v>141</v>
      </c>
      <c r="D126" s="22"/>
      <c r="E126" s="22"/>
      <c r="F126" s="30"/>
      <c r="G126" s="24"/>
      <c r="H126" s="139"/>
      <c r="I126" s="106">
        <f>+ROUND('[14]CONS SP Min'!D236,0)</f>
        <v>0</v>
      </c>
      <c r="J126" s="106">
        <f>+ROUND('[14]CONS SP Min'!E236,0)</f>
        <v>0</v>
      </c>
      <c r="K126" s="62">
        <f t="shared" si="6"/>
        <v>0</v>
      </c>
      <c r="L126" s="39" t="str">
        <f t="shared" si="5"/>
        <v xml:space="preserve">-    </v>
      </c>
    </row>
    <row r="127" spans="1:12" s="28" customFormat="1" ht="11.25">
      <c r="A127" s="29"/>
      <c r="B127" s="141" t="s">
        <v>142</v>
      </c>
      <c r="C127" s="71" t="s">
        <v>143</v>
      </c>
      <c r="D127" s="22"/>
      <c r="E127" s="22"/>
      <c r="F127" s="30"/>
      <c r="G127" s="24"/>
      <c r="H127" s="139"/>
      <c r="I127" s="106">
        <f>+ROUND('[14]CONS SP Min'!D237,0)</f>
        <v>190855</v>
      </c>
      <c r="J127" s="106">
        <f>+ROUND('[14]CONS SP Min'!E237,0)</f>
        <v>3703258</v>
      </c>
      <c r="K127" s="62">
        <f t="shared" si="6"/>
        <v>-3512403</v>
      </c>
      <c r="L127" s="39">
        <f t="shared" si="5"/>
        <v>-0.94846294803116604</v>
      </c>
    </row>
    <row r="128" spans="1:12" s="28" customFormat="1" ht="11.25">
      <c r="A128" s="260" t="s">
        <v>57</v>
      </c>
      <c r="B128" s="261"/>
      <c r="C128" s="261"/>
      <c r="D128" s="261"/>
      <c r="E128" s="261"/>
      <c r="F128" s="261"/>
      <c r="G128" s="262"/>
      <c r="H128" s="261"/>
      <c r="I128" s="68">
        <f>I113+I114+SUM(I123:I127)</f>
        <v>597179160</v>
      </c>
      <c r="J128" s="68">
        <f>J113+J114+SUM(J123:J127)</f>
        <v>584706800</v>
      </c>
      <c r="K128" s="144">
        <f t="shared" si="6"/>
        <v>12472360</v>
      </c>
      <c r="L128" s="108">
        <f t="shared" si="5"/>
        <v>2.1330964510759921E-2</v>
      </c>
    </row>
    <row r="129" spans="1:12" s="28" customFormat="1" ht="11.25">
      <c r="A129" s="145" t="s">
        <v>58</v>
      </c>
      <c r="B129" s="138" t="s">
        <v>144</v>
      </c>
      <c r="C129" s="141"/>
      <c r="D129" s="22"/>
      <c r="E129" s="22"/>
      <c r="F129" s="23"/>
      <c r="G129" s="146"/>
      <c r="H129" s="139"/>
      <c r="I129" s="147"/>
      <c r="J129" s="147"/>
      <c r="K129" s="32">
        <f t="shared" si="6"/>
        <v>0</v>
      </c>
      <c r="L129" s="148" t="str">
        <f t="shared" si="5"/>
        <v xml:space="preserve">-    </v>
      </c>
    </row>
    <row r="130" spans="1:12" s="28" customFormat="1" ht="11.25">
      <c r="A130" s="145"/>
      <c r="B130" s="141" t="s">
        <v>12</v>
      </c>
      <c r="C130" s="138" t="s">
        <v>145</v>
      </c>
      <c r="D130" s="22"/>
      <c r="E130" s="22"/>
      <c r="F130" s="23"/>
      <c r="G130" s="24"/>
      <c r="H130" s="139"/>
      <c r="I130" s="106">
        <f>+ROUND('[14]CONS SP Min'!D239,0)</f>
        <v>0</v>
      </c>
      <c r="J130" s="106">
        <f>+ROUND('[14]CONS SP Min'!E239,0)</f>
        <v>0</v>
      </c>
      <c r="K130" s="62">
        <f t="shared" si="6"/>
        <v>0</v>
      </c>
      <c r="L130" s="39" t="str">
        <f t="shared" si="5"/>
        <v xml:space="preserve">-    </v>
      </c>
    </row>
    <row r="131" spans="1:12" s="28" customFormat="1" ht="11.25">
      <c r="A131" s="145"/>
      <c r="B131" s="141" t="s">
        <v>14</v>
      </c>
      <c r="C131" s="138" t="s">
        <v>146</v>
      </c>
      <c r="D131" s="22"/>
      <c r="E131" s="22"/>
      <c r="F131" s="71"/>
      <c r="G131" s="24"/>
      <c r="H131" s="139"/>
      <c r="I131" s="106">
        <f>+ROUND('[14]CONS SP Min'!D240,0)</f>
        <v>4452887</v>
      </c>
      <c r="J131" s="106">
        <f>+ROUND('[14]CONS SP Min'!E240,0)</f>
        <v>5327620</v>
      </c>
      <c r="K131" s="62">
        <f t="shared" si="6"/>
        <v>-874733</v>
      </c>
      <c r="L131" s="39">
        <f t="shared" si="5"/>
        <v>-0.16418832424234461</v>
      </c>
    </row>
    <row r="132" spans="1:12" s="28" customFormat="1" ht="11.25">
      <c r="A132" s="145"/>
      <c r="B132" s="141" t="s">
        <v>16</v>
      </c>
      <c r="C132" s="138" t="s">
        <v>147</v>
      </c>
      <c r="D132" s="22"/>
      <c r="E132" s="22"/>
      <c r="F132" s="23"/>
      <c r="G132" s="24"/>
      <c r="H132" s="139"/>
      <c r="I132" s="106">
        <f>+ROUND('[14]CONS SP Min'!D248,0)</f>
        <v>0</v>
      </c>
      <c r="J132" s="106">
        <f>+ROUND('[14]CONS SP Min'!E248,0)</f>
        <v>0</v>
      </c>
      <c r="K132" s="62">
        <f t="shared" si="6"/>
        <v>0</v>
      </c>
      <c r="L132" s="39" t="str">
        <f t="shared" si="5"/>
        <v xml:space="preserve">-    </v>
      </c>
    </row>
    <row r="133" spans="1:12" s="28" customFormat="1" ht="11.25">
      <c r="A133" s="145"/>
      <c r="B133" s="141" t="s">
        <v>18</v>
      </c>
      <c r="C133" s="141" t="s">
        <v>148</v>
      </c>
      <c r="D133" s="22"/>
      <c r="E133" s="22"/>
      <c r="F133" s="71"/>
      <c r="G133" s="24"/>
      <c r="H133" s="139"/>
      <c r="I133" s="106">
        <f>+ROUND('[14]CONS SP Min'!D257,0)</f>
        <v>63540675</v>
      </c>
      <c r="J133" s="106">
        <f>+ROUND('[14]CONS SP Min'!E257,0)</f>
        <v>45996432</v>
      </c>
      <c r="K133" s="62">
        <f t="shared" si="6"/>
        <v>17544243</v>
      </c>
      <c r="L133" s="39">
        <f t="shared" si="5"/>
        <v>0.38142617236049964</v>
      </c>
    </row>
    <row r="134" spans="1:12" s="28" customFormat="1" ht="11.25">
      <c r="A134" s="145"/>
      <c r="B134" s="141" t="s">
        <v>20</v>
      </c>
      <c r="C134" s="141" t="s">
        <v>149</v>
      </c>
      <c r="D134" s="22"/>
      <c r="E134" s="22"/>
      <c r="F134" s="71"/>
      <c r="G134" s="149"/>
      <c r="H134" s="139"/>
      <c r="I134" s="106">
        <f>+ROUND('[14]CONS SP Min'!D263,0)</f>
        <v>32758504</v>
      </c>
      <c r="J134" s="106">
        <f>+ROUND('[14]CONS SP Min'!E263,0)</f>
        <v>11821222</v>
      </c>
      <c r="K134" s="62">
        <f t="shared" si="6"/>
        <v>20937282</v>
      </c>
      <c r="L134" s="39">
        <f t="shared" si="5"/>
        <v>1.7711605449927259</v>
      </c>
    </row>
    <row r="135" spans="1:12" s="28" customFormat="1" ht="11.25">
      <c r="A135" s="263" t="s">
        <v>106</v>
      </c>
      <c r="B135" s="264"/>
      <c r="C135" s="264"/>
      <c r="D135" s="264"/>
      <c r="E135" s="264"/>
      <c r="F135" s="264"/>
      <c r="G135" s="265"/>
      <c r="H135" s="264"/>
      <c r="I135" s="68">
        <f>SUM(I130:I134)</f>
        <v>100752066</v>
      </c>
      <c r="J135" s="68">
        <f>SUM(J130:J134)</f>
        <v>63145274</v>
      </c>
      <c r="K135" s="144">
        <f t="shared" si="6"/>
        <v>37606792</v>
      </c>
      <c r="L135" s="108">
        <f t="shared" si="5"/>
        <v>0.59555988307216789</v>
      </c>
    </row>
    <row r="136" spans="1:12" s="28" customFormat="1" ht="11.25">
      <c r="A136" s="145" t="s">
        <v>107</v>
      </c>
      <c r="B136" s="141" t="s">
        <v>150</v>
      </c>
      <c r="C136" s="141"/>
      <c r="D136" s="22"/>
      <c r="E136" s="22"/>
      <c r="F136" s="71"/>
      <c r="G136" s="146"/>
      <c r="H136" s="139"/>
      <c r="I136" s="106"/>
      <c r="J136" s="106"/>
      <c r="K136" s="32">
        <f t="shared" si="6"/>
        <v>0</v>
      </c>
      <c r="L136" s="148" t="str">
        <f t="shared" si="5"/>
        <v xml:space="preserve">-    </v>
      </c>
    </row>
    <row r="137" spans="1:12" s="28" customFormat="1" ht="11.25">
      <c r="A137" s="145"/>
      <c r="B137" s="141" t="s">
        <v>12</v>
      </c>
      <c r="C137" s="141" t="s">
        <v>151</v>
      </c>
      <c r="D137" s="22"/>
      <c r="E137" s="22"/>
      <c r="F137" s="71"/>
      <c r="G137" s="24"/>
      <c r="H137" s="139"/>
      <c r="I137" s="106">
        <f>+ROUND('[14]CONS SP Min'!D272,0)</f>
        <v>2753392</v>
      </c>
      <c r="J137" s="106">
        <f>+ROUND('[14]CONS SP Min'!E272,0)</f>
        <v>3072158</v>
      </c>
      <c r="K137" s="62">
        <f t="shared" si="6"/>
        <v>-318766</v>
      </c>
      <c r="L137" s="39">
        <f t="shared" si="5"/>
        <v>-0.10375963736240128</v>
      </c>
    </row>
    <row r="138" spans="1:12" s="28" customFormat="1" ht="11.25">
      <c r="A138" s="145"/>
      <c r="B138" s="141" t="s">
        <v>14</v>
      </c>
      <c r="C138" s="141" t="s">
        <v>152</v>
      </c>
      <c r="D138" s="22"/>
      <c r="E138" s="22"/>
      <c r="F138" s="71"/>
      <c r="G138" s="149"/>
      <c r="H138" s="139"/>
      <c r="I138" s="106">
        <f>+ROUND('[14]CONS SP Min'!D273+'[14]CONS SP Min'!D274,0)</f>
        <v>0</v>
      </c>
      <c r="J138" s="106">
        <f>+ROUND('[14]CONS SP Min'!E273+'[14]CONS SP Min'!E274,0)</f>
        <v>0</v>
      </c>
      <c r="K138" s="62">
        <f t="shared" si="6"/>
        <v>0</v>
      </c>
      <c r="L138" s="39" t="str">
        <f t="shared" si="5"/>
        <v xml:space="preserve">-    </v>
      </c>
    </row>
    <row r="139" spans="1:12" s="28" customFormat="1" ht="11.25">
      <c r="A139" s="263" t="s">
        <v>111</v>
      </c>
      <c r="B139" s="264"/>
      <c r="C139" s="264"/>
      <c r="D139" s="264"/>
      <c r="E139" s="264"/>
      <c r="F139" s="264"/>
      <c r="G139" s="266"/>
      <c r="H139" s="264"/>
      <c r="I139" s="68">
        <f>SUM(I137:I138)</f>
        <v>2753392</v>
      </c>
      <c r="J139" s="68">
        <f>SUM(J137:J138)</f>
        <v>3072158</v>
      </c>
      <c r="K139" s="144">
        <f t="shared" si="6"/>
        <v>-318766</v>
      </c>
      <c r="L139" s="108">
        <f t="shared" si="5"/>
        <v>-0.10375963736240128</v>
      </c>
    </row>
    <row r="140" spans="1:12" s="28" customFormat="1" ht="11.25">
      <c r="A140" s="150" t="s">
        <v>113</v>
      </c>
      <c r="B140" s="138" t="s">
        <v>153</v>
      </c>
      <c r="C140" s="151"/>
      <c r="D140" s="151"/>
      <c r="E140" s="151"/>
      <c r="F140" s="23"/>
      <c r="G140" s="23"/>
      <c r="H140" s="23"/>
      <c r="I140" s="152"/>
      <c r="J140" s="152"/>
      <c r="K140" s="32">
        <f t="shared" si="6"/>
        <v>0</v>
      </c>
      <c r="L140" s="148" t="str">
        <f t="shared" si="5"/>
        <v xml:space="preserve">-    </v>
      </c>
    </row>
    <row r="141" spans="1:12" s="28" customFormat="1" ht="11.25">
      <c r="A141" s="20"/>
      <c r="B141" s="22"/>
      <c r="C141" s="22"/>
      <c r="D141" s="22"/>
      <c r="E141" s="22"/>
      <c r="F141" s="138"/>
      <c r="G141" s="153" t="s">
        <v>43</v>
      </c>
      <c r="H141" s="154" t="s">
        <v>44</v>
      </c>
      <c r="I141" s="155"/>
      <c r="J141" s="155"/>
      <c r="K141" s="32">
        <f t="shared" si="6"/>
        <v>0</v>
      </c>
      <c r="L141" s="148" t="str">
        <f t="shared" si="5"/>
        <v xml:space="preserve">-    </v>
      </c>
    </row>
    <row r="142" spans="1:12" s="28" customFormat="1" ht="11.25">
      <c r="A142" s="20"/>
      <c r="B142" s="141" t="s">
        <v>12</v>
      </c>
      <c r="C142" s="138" t="s">
        <v>154</v>
      </c>
      <c r="D142" s="22"/>
      <c r="E142" s="22"/>
      <c r="F142" s="138"/>
      <c r="G142" s="32">
        <f>+'[14]SSR Schema SP'!G146+'[14]DEL Schema SP'!G143</f>
        <v>0</v>
      </c>
      <c r="H142" s="139">
        <f>+'[14]SSR Schema SP'!H146+'[14]DEL Schema SP'!H143</f>
        <v>0</v>
      </c>
      <c r="I142" s="106">
        <f>+ROUND('[14]CONS SP Min'!D276,0)</f>
        <v>0</v>
      </c>
      <c r="J142" s="106">
        <f>+ROUND('[14]CONS SP Min'!E276,0)</f>
        <v>0</v>
      </c>
      <c r="K142" s="62">
        <f t="shared" si="6"/>
        <v>0</v>
      </c>
      <c r="L142" s="39" t="str">
        <f t="shared" si="5"/>
        <v xml:space="preserve">-    </v>
      </c>
    </row>
    <row r="143" spans="1:12" s="28" customFormat="1" ht="11.25">
      <c r="A143" s="20"/>
      <c r="B143" s="141" t="s">
        <v>14</v>
      </c>
      <c r="C143" s="156" t="s">
        <v>155</v>
      </c>
      <c r="D143" s="22"/>
      <c r="E143" s="22"/>
      <c r="F143" s="23"/>
      <c r="G143" s="32">
        <f>+'[14]SSR Schema SP'!G147+'[14]DEL Schema SP'!G144</f>
        <v>0</v>
      </c>
      <c r="H143" s="32">
        <f>+'[14]SSR Schema SP'!H147+'[14]DEL Schema SP'!H144</f>
        <v>0</v>
      </c>
      <c r="I143" s="106">
        <f>+ROUND('[14]CONS SP Min'!D277,0)</f>
        <v>0</v>
      </c>
      <c r="J143" s="106">
        <f>+ROUND('[14]CONS SP Min'!E277,0)</f>
        <v>101477</v>
      </c>
      <c r="K143" s="62">
        <f t="shared" si="6"/>
        <v>-101477</v>
      </c>
      <c r="L143" s="39">
        <f t="shared" si="5"/>
        <v>-1</v>
      </c>
    </row>
    <row r="144" spans="1:12" s="28" customFormat="1" ht="11.25">
      <c r="A144" s="20"/>
      <c r="B144" s="141" t="s">
        <v>16</v>
      </c>
      <c r="C144" s="138" t="s">
        <v>156</v>
      </c>
      <c r="D144" s="22"/>
      <c r="E144" s="22"/>
      <c r="F144" s="23"/>
      <c r="G144" s="32">
        <f>+'[14]SSR Schema SP'!G148+'[14]DEL Schema SP'!G145</f>
        <v>8614046</v>
      </c>
      <c r="H144" s="32">
        <f>+'[14]SSR Schema SP'!H148+'[14]DEL Schema SP'!H145</f>
        <v>11961294</v>
      </c>
      <c r="I144" s="106">
        <f>+ROUND('[14]CONS SP Min'!D283,0)</f>
        <v>20575340</v>
      </c>
      <c r="J144" s="106">
        <f>+ROUND('[14]CONS SP Min'!E283,0)</f>
        <v>23714377</v>
      </c>
      <c r="K144" s="62">
        <f t="shared" si="6"/>
        <v>-3139037</v>
      </c>
      <c r="L144" s="39">
        <f t="shared" si="5"/>
        <v>-0.13236852058141776</v>
      </c>
    </row>
    <row r="145" spans="1:12" s="28" customFormat="1" ht="11.25">
      <c r="A145" s="20"/>
      <c r="B145" s="141" t="s">
        <v>18</v>
      </c>
      <c r="C145" s="156" t="s">
        <v>157</v>
      </c>
      <c r="D145" s="22"/>
      <c r="E145" s="22"/>
      <c r="F145" s="138"/>
      <c r="G145" s="32">
        <f>+'[14]SSR Schema SP'!G149+'[14]DEL Schema SP'!G146-1</f>
        <v>1947315</v>
      </c>
      <c r="H145" s="32">
        <f>+'[14]SSR Schema SP'!H149+'[14]DEL Schema SP'!H146</f>
        <v>89102</v>
      </c>
      <c r="I145" s="106">
        <f>+ROUND('[14]CONS SP Min'!D294,0)</f>
        <v>2036418</v>
      </c>
      <c r="J145" s="106">
        <f>+ROUND('[14]CONS SP Min'!E294,0)</f>
        <v>2138342</v>
      </c>
      <c r="K145" s="62">
        <f t="shared" si="6"/>
        <v>-101924</v>
      </c>
      <c r="L145" s="39">
        <f t="shared" si="5"/>
        <v>-4.7664966595614734E-2</v>
      </c>
    </row>
    <row r="146" spans="1:12" s="28" customFormat="1" ht="11.25">
      <c r="A146" s="20"/>
      <c r="B146" s="141" t="s">
        <v>20</v>
      </c>
      <c r="C146" s="138" t="s">
        <v>158</v>
      </c>
      <c r="D146" s="22"/>
      <c r="E146" s="22"/>
      <c r="F146" s="23"/>
      <c r="G146" s="32">
        <f>G147+G148+G149+G150+G151+G152</f>
        <v>43116588</v>
      </c>
      <c r="H146" s="157">
        <f>H147+H148+H149+H150+H151+H152</f>
        <v>23532069</v>
      </c>
      <c r="I146" s="158">
        <f>I147+I148+I149+I150+I151+I152</f>
        <v>66648658</v>
      </c>
      <c r="J146" s="158">
        <f>J147+J148+J149+J150+J151+J152</f>
        <v>52196443</v>
      </c>
      <c r="K146" s="62">
        <f t="shared" si="6"/>
        <v>14452215</v>
      </c>
      <c r="L146" s="39">
        <f t="shared" si="5"/>
        <v>0.27688122349639804</v>
      </c>
    </row>
    <row r="147" spans="1:12" s="40" customFormat="1" ht="18" customHeight="1">
      <c r="A147" s="20"/>
      <c r="B147" s="22"/>
      <c r="C147" s="36" t="s">
        <v>25</v>
      </c>
      <c r="D147" s="250" t="s">
        <v>159</v>
      </c>
      <c r="E147" s="250"/>
      <c r="F147" s="251"/>
      <c r="G147" s="62">
        <f>+'[14]SSR Schema SP'!G151+'[14]DEL Schema SP'!G148</f>
        <v>11651323</v>
      </c>
      <c r="H147" s="159">
        <f>+'[14]SSR Schema SP'!H151+'[14]DEL Schema SP'!H148</f>
        <v>14193678</v>
      </c>
      <c r="I147" s="102">
        <f>+ROUND('[14]CONS SP Min'!D297+'[14]CONS SP Min'!D300+'[14]CONS SP Min'!D301+'[14]CONS SP Min'!D304+'[14]CONS SP Min'!D305,0)</f>
        <v>25845001</v>
      </c>
      <c r="J147" s="102">
        <f>+ROUND('[14]CONS SP Min'!E297+'[14]CONS SP Min'!E300+'[14]CONS SP Min'!E301+'[14]CONS SP Min'!E304+'[14]CONS SP Min'!E305,0)</f>
        <v>16129439</v>
      </c>
      <c r="K147" s="62">
        <f t="shared" si="6"/>
        <v>9715562</v>
      </c>
      <c r="L147" s="39">
        <f t="shared" si="5"/>
        <v>0.60234965394642681</v>
      </c>
    </row>
    <row r="148" spans="1:12" s="40" customFormat="1" ht="22.5" customHeight="1">
      <c r="A148" s="20"/>
      <c r="B148" s="22"/>
      <c r="C148" s="36" t="s">
        <v>27</v>
      </c>
      <c r="D148" s="250" t="s">
        <v>160</v>
      </c>
      <c r="E148" s="250"/>
      <c r="F148" s="251"/>
      <c r="G148" s="62">
        <f>+'[14]SSR Schema SP'!G152+'[14]DEL Schema SP'!G149</f>
        <v>0</v>
      </c>
      <c r="H148" s="159">
        <f>+'[14]SSR Schema SP'!H152+'[14]DEL Schema SP'!H149</f>
        <v>0</v>
      </c>
      <c r="I148" s="102">
        <f>+ROUND('[14]CONS SP Min'!D298,0)</f>
        <v>0</v>
      </c>
      <c r="J148" s="102">
        <f>+ROUND('[14]CONS SP Min'!E298,0)</f>
        <v>0</v>
      </c>
      <c r="K148" s="62">
        <f t="shared" si="6"/>
        <v>0</v>
      </c>
      <c r="L148" s="39" t="str">
        <f t="shared" si="5"/>
        <v xml:space="preserve">-    </v>
      </c>
    </row>
    <row r="149" spans="1:12" s="40" customFormat="1" ht="22.5" customHeight="1">
      <c r="A149" s="20"/>
      <c r="B149" s="22"/>
      <c r="C149" s="36" t="s">
        <v>50</v>
      </c>
      <c r="D149" s="250" t="s">
        <v>161</v>
      </c>
      <c r="E149" s="250"/>
      <c r="F149" s="251"/>
      <c r="G149" s="62">
        <f>+'[14]SSR Schema SP'!G153+'[14]DEL Schema SP'!G150</f>
        <v>0</v>
      </c>
      <c r="H149" s="159">
        <f>+'[14]SSR Schema SP'!H153+'[14]DEL Schema SP'!H150</f>
        <v>0</v>
      </c>
      <c r="I149" s="102">
        <f>+ROUND('[14]CONS SP Min'!D299,0)</f>
        <v>0</v>
      </c>
      <c r="J149" s="102">
        <f>+ROUND('[14]CONS SP Min'!E299,0)</f>
        <v>0</v>
      </c>
      <c r="K149" s="62">
        <f t="shared" si="6"/>
        <v>0</v>
      </c>
      <c r="L149" s="39" t="str">
        <f t="shared" si="5"/>
        <v xml:space="preserve">-    </v>
      </c>
    </row>
    <row r="150" spans="1:12" s="40" customFormat="1" ht="11.25">
      <c r="A150" s="20"/>
      <c r="B150" s="22"/>
      <c r="C150" s="36" t="s">
        <v>52</v>
      </c>
      <c r="D150" s="250" t="s">
        <v>162</v>
      </c>
      <c r="E150" s="250"/>
      <c r="F150" s="251"/>
      <c r="G150" s="62">
        <f>+'[14]SSR Schema SP'!G154+'[14]DEL Schema SP'!G151</f>
        <v>30784830</v>
      </c>
      <c r="H150" s="159">
        <f>+'[14]SSR Schema SP'!H154+'[14]DEL Schema SP'!H151</f>
        <v>9107042</v>
      </c>
      <c r="I150" s="102">
        <f>+ROUND('[14]CONS SP Min'!D302+'[14]CONS SP Min'!D303,0)</f>
        <v>39891873</v>
      </c>
      <c r="J150" s="102">
        <f>+ROUND('[14]CONS SP Min'!E302+'[14]CONS SP Min'!E303,0)</f>
        <v>35265219</v>
      </c>
      <c r="K150" s="62">
        <f t="shared" si="6"/>
        <v>4626654</v>
      </c>
      <c r="L150" s="39">
        <f t="shared" si="5"/>
        <v>0.13119595259000094</v>
      </c>
    </row>
    <row r="151" spans="1:12" s="40" customFormat="1" ht="21.6" customHeight="1">
      <c r="A151" s="20"/>
      <c r="B151" s="22"/>
      <c r="C151" s="36" t="s">
        <v>163</v>
      </c>
      <c r="D151" s="250" t="s">
        <v>164</v>
      </c>
      <c r="E151" s="250"/>
      <c r="F151" s="251"/>
      <c r="G151" s="62">
        <f>+'[14]SSR Schema SP'!G155+'[14]DEL Schema SP'!G152</f>
        <v>0</v>
      </c>
      <c r="H151" s="159">
        <f>+'[14]SSR Schema SP'!H155+'[14]DEL Schema SP'!H152</f>
        <v>0</v>
      </c>
      <c r="I151" s="102">
        <f>+ROUND('[14]CONS SP Min'!D307,0)</f>
        <v>0</v>
      </c>
      <c r="J151" s="102">
        <f>+ROUND('[14]CONS SP Min'!E307,0)</f>
        <v>0</v>
      </c>
      <c r="K151" s="62">
        <f t="shared" si="6"/>
        <v>0</v>
      </c>
      <c r="L151" s="39" t="str">
        <f t="shared" si="5"/>
        <v xml:space="preserve">-    </v>
      </c>
    </row>
    <row r="152" spans="1:12" s="40" customFormat="1" ht="11.25">
      <c r="A152" s="20"/>
      <c r="B152" s="22"/>
      <c r="C152" s="36" t="s">
        <v>165</v>
      </c>
      <c r="D152" s="250" t="s">
        <v>166</v>
      </c>
      <c r="E152" s="250"/>
      <c r="F152" s="251"/>
      <c r="G152" s="62">
        <f>+'[14]SSR Schema SP'!G156+'[14]DEL Schema SP'!G153</f>
        <v>680435</v>
      </c>
      <c r="H152" s="159">
        <f>+'[14]SSR Schema SP'!H156+'[14]DEL Schema SP'!H153</f>
        <v>231349</v>
      </c>
      <c r="I152" s="102">
        <f>+ROUND('[14]CONS SP Min'!D306,0)</f>
        <v>911784</v>
      </c>
      <c r="J152" s="102">
        <f>+ROUND('[14]CONS SP Min'!E306,0)</f>
        <v>801785</v>
      </c>
      <c r="K152" s="62">
        <f t="shared" si="6"/>
        <v>109999</v>
      </c>
      <c r="L152" s="39">
        <f t="shared" si="5"/>
        <v>0.13719263892439992</v>
      </c>
    </row>
    <row r="153" spans="1:12" s="28" customFormat="1" ht="11.25">
      <c r="A153" s="20"/>
      <c r="B153" s="141" t="s">
        <v>35</v>
      </c>
      <c r="C153" s="141" t="s">
        <v>167</v>
      </c>
      <c r="D153" s="141"/>
      <c r="E153" s="22"/>
      <c r="F153" s="138"/>
      <c r="G153" s="32">
        <f>+'[14]SSR Schema SP'!G157+'[14]DEL Schema SP'!G154</f>
        <v>0</v>
      </c>
      <c r="H153" s="139">
        <f>+'[14]SSR Schema SP'!H157+'[14]DEL Schema SP'!H154</f>
        <v>0</v>
      </c>
      <c r="I153" s="106">
        <f>+ROUND('[14]CONS SP Min'!D313,0)</f>
        <v>0</v>
      </c>
      <c r="J153" s="106">
        <f>+ROUND('[14]CONS SP Min'!E313,0)</f>
        <v>0</v>
      </c>
      <c r="K153" s="32">
        <f t="shared" si="6"/>
        <v>0</v>
      </c>
      <c r="L153" s="27" t="str">
        <f t="shared" si="5"/>
        <v xml:space="preserve">-    </v>
      </c>
    </row>
    <row r="154" spans="1:12" s="28" customFormat="1" ht="11.25">
      <c r="A154" s="20"/>
      <c r="B154" s="141" t="s">
        <v>37</v>
      </c>
      <c r="C154" s="138" t="s">
        <v>168</v>
      </c>
      <c r="D154" s="141"/>
      <c r="E154" s="22"/>
      <c r="F154" s="138"/>
      <c r="G154" s="32">
        <f>+'[14]SSR Schema SP'!G158+'[14]DEL Schema SP'!G155</f>
        <v>101002206</v>
      </c>
      <c r="H154" s="139">
        <f>+'[14]SSR Schema SP'!H158+'[14]DEL Schema SP'!H155</f>
        <v>3181747</v>
      </c>
      <c r="I154" s="106">
        <f>+ROUND('[14]CONS SP Min'!D317,0)</f>
        <v>104183953</v>
      </c>
      <c r="J154" s="106">
        <f>+ROUND('[14]CONS SP Min'!E317,0)</f>
        <v>94945501</v>
      </c>
      <c r="K154" s="32">
        <f t="shared" si="6"/>
        <v>9238452</v>
      </c>
      <c r="L154" s="27">
        <f t="shared" si="5"/>
        <v>9.7302683146619023E-2</v>
      </c>
    </row>
    <row r="155" spans="1:12" s="28" customFormat="1" ht="11.25">
      <c r="A155" s="20"/>
      <c r="B155" s="141" t="s">
        <v>39</v>
      </c>
      <c r="C155" s="138" t="s">
        <v>169</v>
      </c>
      <c r="D155" s="141"/>
      <c r="E155" s="22"/>
      <c r="F155" s="138"/>
      <c r="G155" s="32">
        <f>+'[14]SSR Schema SP'!G159+'[14]DEL Schema SP'!G156</f>
        <v>0</v>
      </c>
      <c r="H155" s="139">
        <f>+'[14]SSR Schema SP'!H159+'[14]DEL Schema SP'!H156</f>
        <v>0</v>
      </c>
      <c r="I155" s="106">
        <f>+ROUND('[14]CONS SP Min'!D324,0)</f>
        <v>0</v>
      </c>
      <c r="J155" s="106">
        <f>+ROUND('[14]CONS SP Min'!E324,0)</f>
        <v>0</v>
      </c>
      <c r="K155" s="32">
        <f t="shared" si="6"/>
        <v>0</v>
      </c>
      <c r="L155" s="27" t="str">
        <f t="shared" si="5"/>
        <v xml:space="preserve">-    </v>
      </c>
    </row>
    <row r="156" spans="1:12" s="28" customFormat="1" ht="11.25">
      <c r="A156" s="20"/>
      <c r="B156" s="141" t="s">
        <v>41</v>
      </c>
      <c r="C156" s="138" t="s">
        <v>170</v>
      </c>
      <c r="D156" s="141"/>
      <c r="E156" s="22"/>
      <c r="F156" s="160"/>
      <c r="G156" s="32">
        <f>+'[14]SSR Schema SP'!G160+'[14]DEL Schema SP'!G157</f>
        <v>10516651</v>
      </c>
      <c r="H156" s="139">
        <f>+'[14]SSR Schema SP'!H160+'[14]DEL Schema SP'!H157</f>
        <v>74</v>
      </c>
      <c r="I156" s="106">
        <f>+ROUND('[14]CONS SP Min'!D325,0)</f>
        <v>10516725</v>
      </c>
      <c r="J156" s="106">
        <f>+ROUND('[14]CONS SP Min'!E325,0)</f>
        <v>24477788</v>
      </c>
      <c r="K156" s="32">
        <f t="shared" si="6"/>
        <v>-13961063</v>
      </c>
      <c r="L156" s="27">
        <f t="shared" si="5"/>
        <v>-0.57035639821702844</v>
      </c>
    </row>
    <row r="157" spans="1:12" s="28" customFormat="1" ht="11.25">
      <c r="A157" s="161"/>
      <c r="B157" s="162" t="s">
        <v>171</v>
      </c>
      <c r="C157" s="138" t="s">
        <v>172</v>
      </c>
      <c r="D157" s="162"/>
      <c r="E157" s="8"/>
      <c r="F157" s="160"/>
      <c r="G157" s="77">
        <f>+'[14]SSR Schema SP'!G161+'[14]DEL Schema SP'!G158</f>
        <v>0</v>
      </c>
      <c r="H157" s="163">
        <f>+'[14]SSR Schema SP'!H161+'[14]DEL Schema SP'!H158</f>
        <v>0</v>
      </c>
      <c r="I157" s="106">
        <f>+ROUND('[14]CONS SP Min'!D328,0)</f>
        <v>0</v>
      </c>
      <c r="J157" s="106">
        <f>+ROUND('[14]CONS SP Min'!E328,0)</f>
        <v>0</v>
      </c>
      <c r="K157" s="32">
        <f t="shared" si="6"/>
        <v>0</v>
      </c>
      <c r="L157" s="27" t="str">
        <f t="shared" si="5"/>
        <v xml:space="preserve">-    </v>
      </c>
    </row>
    <row r="158" spans="1:12" s="28" customFormat="1" ht="11.25">
      <c r="A158" s="20"/>
      <c r="B158" s="141" t="s">
        <v>173</v>
      </c>
      <c r="C158" s="138" t="s">
        <v>174</v>
      </c>
      <c r="D158" s="141"/>
      <c r="E158" s="22"/>
      <c r="F158" s="138"/>
      <c r="G158" s="32">
        <f>+'[14]SSR Schema SP'!G162+'[14]DEL Schema SP'!G159</f>
        <v>5527994</v>
      </c>
      <c r="H158" s="139">
        <f>+'[14]SSR Schema SP'!H162+'[14]DEL Schema SP'!H159</f>
        <v>0</v>
      </c>
      <c r="I158" s="106">
        <f>+ROUND(+'[14]CONS SP Min'!D326,0)</f>
        <v>5527994</v>
      </c>
      <c r="J158" s="106">
        <f>+ROUND(+'[14]CONS SP Min'!E326,0)</f>
        <v>30357754</v>
      </c>
      <c r="K158" s="32">
        <f t="shared" si="6"/>
        <v>-24829760</v>
      </c>
      <c r="L158" s="27">
        <f t="shared" si="5"/>
        <v>-0.81790504001053566</v>
      </c>
    </row>
    <row r="159" spans="1:12" s="28" customFormat="1" ht="11.25">
      <c r="A159" s="20"/>
      <c r="B159" s="141" t="s">
        <v>175</v>
      </c>
      <c r="C159" s="138" t="s">
        <v>176</v>
      </c>
      <c r="D159" s="141"/>
      <c r="E159" s="22"/>
      <c r="F159" s="23"/>
      <c r="G159" s="164">
        <f>+'[14]SSR Schema SP'!G163+'[14]DEL Schema SP'!G160</f>
        <v>77428923</v>
      </c>
      <c r="H159" s="164">
        <f>+'[14]SSR Schema SP'!H163+'[14]DEL Schema SP'!H160</f>
        <v>25074673</v>
      </c>
      <c r="I159" s="106">
        <f>+ROUND('[14]CONS SP Min'!D331+'[14]CONS SP Min'!D329+'[14]CONS SP Min'!D330,0)</f>
        <v>102503597</v>
      </c>
      <c r="J159" s="106">
        <f>+ROUND('[14]CONS SP Min'!E331+'[14]CONS SP Min'!E329+'[14]CONS SP Min'!E330,0)</f>
        <v>82621128</v>
      </c>
      <c r="K159" s="32">
        <f t="shared" si="6"/>
        <v>19882469</v>
      </c>
      <c r="L159" s="27">
        <f t="shared" si="5"/>
        <v>0.24064630296502368</v>
      </c>
    </row>
    <row r="160" spans="1:12" s="28" customFormat="1" ht="11.25">
      <c r="A160" s="252" t="s">
        <v>120</v>
      </c>
      <c r="B160" s="253"/>
      <c r="C160" s="253"/>
      <c r="D160" s="253"/>
      <c r="E160" s="253"/>
      <c r="F160" s="253"/>
      <c r="G160" s="254"/>
      <c r="H160" s="255"/>
      <c r="I160" s="68">
        <f>SUM(I142:I146)+SUM(I153:I159)</f>
        <v>311992685</v>
      </c>
      <c r="J160" s="68">
        <f>SUM(J142:J146)+SUM(J153:J159)</f>
        <v>310552810</v>
      </c>
      <c r="K160" s="144">
        <f t="shared" si="6"/>
        <v>1439875</v>
      </c>
      <c r="L160" s="108">
        <f t="shared" si="5"/>
        <v>4.6364900063213081E-3</v>
      </c>
    </row>
    <row r="161" spans="1:12" s="28" customFormat="1" ht="9.75" customHeight="1">
      <c r="A161" s="145" t="s">
        <v>177</v>
      </c>
      <c r="B161" s="138" t="s">
        <v>178</v>
      </c>
      <c r="C161" s="141"/>
      <c r="D161" s="141"/>
      <c r="E161" s="22"/>
      <c r="F161" s="23"/>
      <c r="G161" s="146"/>
      <c r="H161" s="139"/>
      <c r="I161" s="158"/>
      <c r="J161" s="158"/>
      <c r="K161" s="32">
        <f t="shared" si="6"/>
        <v>0</v>
      </c>
      <c r="L161" s="148" t="str">
        <f t="shared" si="5"/>
        <v xml:space="preserve">-    </v>
      </c>
    </row>
    <row r="162" spans="1:12" s="28" customFormat="1" ht="11.25">
      <c r="A162" s="145"/>
      <c r="B162" s="141" t="s">
        <v>12</v>
      </c>
      <c r="C162" s="138" t="s">
        <v>179</v>
      </c>
      <c r="D162" s="141"/>
      <c r="E162" s="22"/>
      <c r="F162" s="71"/>
      <c r="G162" s="24"/>
      <c r="H162" s="139"/>
      <c r="I162" s="106">
        <f>+ROUND(+'[14]CONS SP Min'!D333,0)</f>
        <v>0</v>
      </c>
      <c r="J162" s="106">
        <f>+ROUND(+'[14]CONS SP Min'!E333,0)</f>
        <v>61302</v>
      </c>
      <c r="K162" s="62">
        <f t="shared" si="6"/>
        <v>-61302</v>
      </c>
      <c r="L162" s="39">
        <f t="shared" si="5"/>
        <v>-1</v>
      </c>
    </row>
    <row r="163" spans="1:12" s="28" customFormat="1" ht="11.25">
      <c r="A163" s="145"/>
      <c r="B163" s="141" t="s">
        <v>14</v>
      </c>
      <c r="C163" s="138" t="s">
        <v>180</v>
      </c>
      <c r="D163" s="141"/>
      <c r="E163" s="22"/>
      <c r="F163" s="23"/>
      <c r="G163" s="149"/>
      <c r="H163" s="139"/>
      <c r="I163" s="106">
        <f>+ROUND(+'[14]CONS SP Min'!D336,0)</f>
        <v>231104</v>
      </c>
      <c r="J163" s="106">
        <f>+ROUND(+'[14]CONS SP Min'!E336,0)</f>
        <v>241152</v>
      </c>
      <c r="K163" s="62">
        <f t="shared" si="6"/>
        <v>-10048</v>
      </c>
      <c r="L163" s="39">
        <f t="shared" si="5"/>
        <v>-4.1666666666666664E-2</v>
      </c>
    </row>
    <row r="164" spans="1:12" s="28" customFormat="1" ht="11.25">
      <c r="A164" s="252" t="s">
        <v>181</v>
      </c>
      <c r="B164" s="253"/>
      <c r="C164" s="253"/>
      <c r="D164" s="253"/>
      <c r="E164" s="253"/>
      <c r="F164" s="253"/>
      <c r="G164" s="256"/>
      <c r="H164" s="255"/>
      <c r="I164" s="68">
        <f>SUM(I162:I163)</f>
        <v>231104</v>
      </c>
      <c r="J164" s="68">
        <f>SUM(J162:J163)</f>
        <v>302454</v>
      </c>
      <c r="K164" s="144">
        <f t="shared" si="6"/>
        <v>-71350</v>
      </c>
      <c r="L164" s="108">
        <f t="shared" si="5"/>
        <v>-0.23590364154549121</v>
      </c>
    </row>
    <row r="165" spans="1:12" s="28" customFormat="1" ht="12" thickBot="1">
      <c r="A165" s="20"/>
      <c r="B165" s="22"/>
      <c r="C165" s="22"/>
      <c r="D165" s="22"/>
      <c r="E165" s="22"/>
      <c r="F165" s="71"/>
      <c r="G165" s="146"/>
      <c r="H165" s="139"/>
      <c r="I165" s="158"/>
      <c r="J165" s="158"/>
      <c r="K165" s="32">
        <f t="shared" si="6"/>
        <v>0</v>
      </c>
      <c r="L165" s="148" t="str">
        <f t="shared" si="5"/>
        <v xml:space="preserve">-    </v>
      </c>
    </row>
    <row r="166" spans="1:12" s="28" customFormat="1" ht="12" thickBot="1">
      <c r="A166" s="257" t="s">
        <v>182</v>
      </c>
      <c r="B166" s="258"/>
      <c r="C166" s="258"/>
      <c r="D166" s="258"/>
      <c r="E166" s="258"/>
      <c r="F166" s="258"/>
      <c r="G166" s="258"/>
      <c r="H166" s="259"/>
      <c r="I166" s="116">
        <f>I128+I135+I139+I160+I164</f>
        <v>1012908407</v>
      </c>
      <c r="J166" s="116">
        <f>J128+J135+J139+J160+J164</f>
        <v>961779496</v>
      </c>
      <c r="K166" s="165">
        <f t="shared" si="6"/>
        <v>51128911</v>
      </c>
      <c r="L166" s="118">
        <f t="shared" si="5"/>
        <v>5.3160741326512953E-2</v>
      </c>
    </row>
    <row r="167" spans="1:12" s="83" customFormat="1" ht="11.25">
      <c r="A167" s="145" t="s">
        <v>183</v>
      </c>
      <c r="B167" s="138" t="s">
        <v>114</v>
      </c>
      <c r="C167" s="141"/>
      <c r="D167" s="141"/>
      <c r="E167" s="141"/>
      <c r="F167" s="162"/>
      <c r="G167" s="76"/>
      <c r="H167" s="110"/>
      <c r="I167" s="111"/>
      <c r="J167" s="111"/>
      <c r="K167" s="32">
        <f t="shared" si="6"/>
        <v>0</v>
      </c>
      <c r="L167" s="148" t="str">
        <f t="shared" si="5"/>
        <v xml:space="preserve">-    </v>
      </c>
    </row>
    <row r="168" spans="1:12" s="83" customFormat="1" ht="11.25">
      <c r="A168" s="145"/>
      <c r="B168" s="141" t="s">
        <v>115</v>
      </c>
      <c r="C168" s="138" t="s">
        <v>116</v>
      </c>
      <c r="D168" s="141"/>
      <c r="E168" s="141"/>
      <c r="F168" s="71"/>
      <c r="G168" s="76"/>
      <c r="H168" s="110"/>
      <c r="I168" s="106">
        <f>+ROUND(+'[14]CONS SP Min'!D342,0)</f>
        <v>0</v>
      </c>
      <c r="J168" s="106">
        <f>+ROUND(+'[14]CONS SP Min'!E342,0)</f>
        <v>0</v>
      </c>
      <c r="K168" s="62">
        <f t="shared" si="6"/>
        <v>0</v>
      </c>
      <c r="L168" s="39" t="str">
        <f t="shared" si="5"/>
        <v xml:space="preserve">-    </v>
      </c>
    </row>
    <row r="169" spans="1:12" s="83" customFormat="1" ht="11.25">
      <c r="A169" s="145"/>
      <c r="B169" s="141" t="s">
        <v>14</v>
      </c>
      <c r="C169" s="71" t="s">
        <v>117</v>
      </c>
      <c r="D169" s="141"/>
      <c r="E169" s="141"/>
      <c r="F169" s="162"/>
      <c r="G169" s="76"/>
      <c r="H169" s="110"/>
      <c r="I169" s="106">
        <f>+ROUND(+'[14]CONS SP Min'!D343,0)</f>
        <v>0</v>
      </c>
      <c r="J169" s="106">
        <f>+ROUND(+'[14]CONS SP Min'!E343,0)</f>
        <v>0</v>
      </c>
      <c r="K169" s="62">
        <f t="shared" si="6"/>
        <v>0</v>
      </c>
      <c r="L169" s="39" t="str">
        <f t="shared" si="5"/>
        <v xml:space="preserve">-    </v>
      </c>
    </row>
    <row r="170" spans="1:12" s="83" customFormat="1" ht="11.25">
      <c r="A170" s="145"/>
      <c r="B170" s="71" t="s">
        <v>16</v>
      </c>
      <c r="C170" s="141" t="s">
        <v>118</v>
      </c>
      <c r="D170" s="141"/>
      <c r="E170" s="141"/>
      <c r="F170" s="162"/>
      <c r="G170" s="76"/>
      <c r="H170" s="110"/>
      <c r="I170" s="106">
        <f>+ROUND(+'[14]CONS SP Min'!D344,0)</f>
        <v>158228007</v>
      </c>
      <c r="J170" s="106">
        <f>+ROUND(+'[14]CONS SP Min'!E344,0)</f>
        <v>146576383</v>
      </c>
      <c r="K170" s="62">
        <f t="shared" si="6"/>
        <v>11651624</v>
      </c>
      <c r="L170" s="39">
        <f t="shared" si="5"/>
        <v>7.9491823727155284E-2</v>
      </c>
    </row>
    <row r="171" spans="1:12" s="83" customFormat="1" ht="11.25">
      <c r="A171" s="145"/>
      <c r="B171" s="141" t="s">
        <v>18</v>
      </c>
      <c r="C171" s="138" t="s">
        <v>119</v>
      </c>
      <c r="D171" s="141"/>
      <c r="E171" s="141"/>
      <c r="F171" s="71"/>
      <c r="G171" s="112"/>
      <c r="H171" s="110"/>
      <c r="I171" s="106">
        <f>+ROUND(+'[14]CONS SP Min'!D345+'[14]CONS SP Min'!D346,0)</f>
        <v>7447359</v>
      </c>
      <c r="J171" s="106">
        <f>+ROUND(+'[14]CONS SP Min'!E345+'[14]CONS SP Min'!E346,0)</f>
        <v>8532861</v>
      </c>
      <c r="K171" s="62">
        <f t="shared" si="6"/>
        <v>-1085502</v>
      </c>
      <c r="L171" s="39">
        <f t="shared" si="5"/>
        <v>-0.12721430713567231</v>
      </c>
    </row>
    <row r="172" spans="1:12" s="28" customFormat="1" ht="12" thickBot="1">
      <c r="A172" s="246" t="s">
        <v>184</v>
      </c>
      <c r="B172" s="247"/>
      <c r="C172" s="247"/>
      <c r="D172" s="247"/>
      <c r="E172" s="247"/>
      <c r="F172" s="247"/>
      <c r="G172" s="248"/>
      <c r="H172" s="249"/>
      <c r="I172" s="121">
        <f>SUM(I168:I171)</f>
        <v>165675366</v>
      </c>
      <c r="J172" s="121">
        <f>SUM(J168:J171)</f>
        <v>155109244</v>
      </c>
      <c r="K172" s="122">
        <f t="shared" si="6"/>
        <v>10566122</v>
      </c>
      <c r="L172" s="123">
        <f t="shared" si="5"/>
        <v>6.8120517691389174E-2</v>
      </c>
    </row>
    <row r="173" spans="1:12" s="40" customFormat="1" ht="11.25">
      <c r="A173" s="166"/>
      <c r="B173" s="166"/>
      <c r="C173" s="166"/>
      <c r="D173" s="166"/>
      <c r="E173" s="166"/>
      <c r="F173" s="87"/>
      <c r="I173" s="33"/>
      <c r="J173" s="33"/>
      <c r="K173" s="33"/>
      <c r="L173" s="167"/>
    </row>
    <row r="174" spans="1:12" s="40" customFormat="1" ht="11.25">
      <c r="A174" s="166"/>
      <c r="B174" s="166"/>
      <c r="C174" s="166"/>
      <c r="D174" s="166"/>
      <c r="E174" s="166"/>
      <c r="F174" s="87"/>
      <c r="I174" s="33">
        <f>+I96-I166</f>
        <v>0</v>
      </c>
      <c r="J174" s="33">
        <f>+J96-J166</f>
        <v>0</v>
      </c>
      <c r="K174" s="33"/>
      <c r="L174" s="167"/>
    </row>
    <row r="175" spans="1:12" s="40" customFormat="1" ht="11.25">
      <c r="A175" s="166"/>
      <c r="B175" s="166"/>
      <c r="C175" s="166"/>
      <c r="D175" s="166"/>
      <c r="E175" s="166"/>
      <c r="F175" s="87"/>
      <c r="I175" s="33">
        <f>+I102-I172</f>
        <v>0</v>
      </c>
      <c r="J175" s="33">
        <f>+J102-J172</f>
        <v>0</v>
      </c>
      <c r="K175" s="33"/>
      <c r="L175" s="167"/>
    </row>
    <row r="176" spans="1:12" s="40" customFormat="1" ht="11.25">
      <c r="A176" s="166"/>
      <c r="B176" s="166"/>
      <c r="C176" s="166"/>
      <c r="D176" s="166"/>
      <c r="E176" s="166"/>
      <c r="F176" s="87"/>
      <c r="I176" s="33"/>
      <c r="J176" s="33"/>
      <c r="K176" s="33"/>
      <c r="L176" s="167"/>
    </row>
    <row r="177" spans="1:12" s="40" customFormat="1" ht="11.25">
      <c r="A177" s="166"/>
      <c r="B177" s="166"/>
      <c r="C177" s="166"/>
      <c r="D177" s="166"/>
      <c r="E177" s="166"/>
      <c r="F177" s="87"/>
      <c r="I177" s="33"/>
      <c r="J177" s="33"/>
      <c r="K177" s="33"/>
      <c r="L177" s="167"/>
    </row>
    <row r="178" spans="1:12" s="40" customFormat="1" ht="11.25">
      <c r="A178" s="166"/>
      <c r="B178" s="166"/>
      <c r="C178" s="166"/>
      <c r="D178" s="166"/>
      <c r="E178" s="166"/>
      <c r="F178" s="87"/>
      <c r="I178" s="33"/>
      <c r="J178" s="33"/>
      <c r="K178" s="33"/>
      <c r="L178" s="167"/>
    </row>
    <row r="179" spans="1:12" s="40" customFormat="1" ht="11.25">
      <c r="A179" s="166"/>
      <c r="B179" s="166"/>
      <c r="C179" s="166"/>
      <c r="D179" s="166"/>
      <c r="E179" s="166"/>
      <c r="F179" s="87"/>
      <c r="I179" s="33"/>
      <c r="J179" s="33"/>
      <c r="K179" s="33"/>
      <c r="L179" s="167"/>
    </row>
    <row r="180" spans="1:12" s="40" customFormat="1" ht="11.25">
      <c r="A180" s="166"/>
      <c r="B180" s="166"/>
      <c r="C180" s="166"/>
      <c r="D180" s="166"/>
      <c r="E180" s="166"/>
      <c r="F180" s="87"/>
      <c r="I180" s="33"/>
      <c r="J180" s="33"/>
      <c r="K180" s="33"/>
      <c r="L180" s="167"/>
    </row>
    <row r="181" spans="1:12" s="40" customFormat="1" ht="11.25">
      <c r="A181" s="166"/>
      <c r="B181" s="166"/>
      <c r="C181" s="166"/>
      <c r="D181" s="166"/>
      <c r="E181" s="166"/>
      <c r="F181" s="87"/>
      <c r="I181" s="33"/>
      <c r="J181" s="33"/>
      <c r="K181" s="33"/>
      <c r="L181" s="167"/>
    </row>
    <row r="182" spans="1:12" s="40" customFormat="1" ht="11.25">
      <c r="A182" s="166"/>
      <c r="B182" s="166"/>
      <c r="C182" s="166"/>
      <c r="D182" s="166"/>
      <c r="E182" s="166"/>
      <c r="F182" s="87"/>
      <c r="I182" s="33"/>
      <c r="J182" s="33"/>
      <c r="K182" s="33"/>
      <c r="L182" s="167"/>
    </row>
    <row r="183" spans="1:12" s="40" customFormat="1" ht="11.25">
      <c r="A183" s="166"/>
      <c r="B183" s="166"/>
      <c r="C183" s="166"/>
      <c r="D183" s="166"/>
      <c r="E183" s="166"/>
      <c r="F183" s="87"/>
      <c r="I183" s="33"/>
      <c r="J183" s="33"/>
      <c r="K183" s="33"/>
      <c r="L183" s="167"/>
    </row>
    <row r="184" spans="1:12" s="40" customFormat="1" ht="11.25">
      <c r="A184" s="166"/>
      <c r="B184" s="166"/>
      <c r="C184" s="166"/>
      <c r="D184" s="166"/>
      <c r="E184" s="166"/>
      <c r="F184" s="87"/>
      <c r="I184" s="33"/>
      <c r="J184" s="33"/>
      <c r="K184" s="33"/>
      <c r="L184" s="167"/>
    </row>
    <row r="185" spans="1:12" s="40" customFormat="1" ht="11.25">
      <c r="A185" s="166"/>
      <c r="B185" s="166"/>
      <c r="C185" s="166"/>
      <c r="D185" s="166"/>
      <c r="E185" s="166"/>
      <c r="F185" s="87"/>
      <c r="I185" s="33"/>
      <c r="J185" s="33"/>
      <c r="K185" s="33"/>
      <c r="L185" s="167"/>
    </row>
    <row r="186" spans="1:12" s="40" customFormat="1" ht="11.25">
      <c r="A186" s="166"/>
      <c r="B186" s="166"/>
      <c r="C186" s="166"/>
      <c r="D186" s="166"/>
      <c r="E186" s="166"/>
      <c r="F186" s="87"/>
      <c r="I186" s="33"/>
      <c r="J186" s="33"/>
      <c r="K186" s="33"/>
      <c r="L186" s="167"/>
    </row>
    <row r="187" spans="1:12" s="40" customFormat="1" ht="11.25">
      <c r="A187" s="166"/>
      <c r="B187" s="166"/>
      <c r="C187" s="166"/>
      <c r="D187" s="166"/>
      <c r="E187" s="166"/>
      <c r="F187" s="87"/>
      <c r="I187" s="33"/>
      <c r="J187" s="33"/>
      <c r="K187" s="33"/>
      <c r="L187" s="167"/>
    </row>
    <row r="188" spans="1:12" s="40" customFormat="1" ht="11.25">
      <c r="A188" s="166"/>
      <c r="B188" s="166"/>
      <c r="C188" s="166"/>
      <c r="D188" s="166"/>
      <c r="E188" s="166"/>
      <c r="F188" s="87"/>
      <c r="I188" s="33"/>
      <c r="J188" s="33"/>
      <c r="K188" s="33"/>
      <c r="L188" s="167"/>
    </row>
    <row r="189" spans="1:12" s="40" customFormat="1" ht="11.25">
      <c r="A189" s="166"/>
      <c r="B189" s="166"/>
      <c r="C189" s="166"/>
      <c r="D189" s="166"/>
      <c r="E189" s="166"/>
      <c r="F189" s="87"/>
      <c r="I189" s="33"/>
      <c r="J189" s="33"/>
      <c r="K189" s="33"/>
      <c r="L189" s="167"/>
    </row>
    <row r="190" spans="1:12" s="40" customFormat="1" ht="11.25">
      <c r="A190" s="166"/>
      <c r="B190" s="166"/>
      <c r="C190" s="166"/>
      <c r="D190" s="166"/>
      <c r="E190" s="166"/>
      <c r="F190" s="87"/>
      <c r="I190" s="33"/>
      <c r="J190" s="33"/>
      <c r="K190" s="33"/>
      <c r="L190" s="167"/>
    </row>
    <row r="191" spans="1:12" s="40" customFormat="1" ht="11.25">
      <c r="A191" s="166"/>
      <c r="B191" s="166"/>
      <c r="C191" s="166"/>
      <c r="D191" s="166"/>
      <c r="E191" s="166"/>
      <c r="F191" s="87"/>
      <c r="I191" s="33"/>
      <c r="J191" s="33"/>
      <c r="K191" s="33"/>
      <c r="L191" s="167"/>
    </row>
    <row r="192" spans="1:12" s="40" customFormat="1" ht="11.25">
      <c r="A192" s="166"/>
      <c r="B192" s="166"/>
      <c r="C192" s="166"/>
      <c r="D192" s="166"/>
      <c r="E192" s="166"/>
      <c r="F192" s="87"/>
      <c r="I192" s="33"/>
      <c r="J192" s="33"/>
      <c r="K192" s="33"/>
      <c r="L192" s="167"/>
    </row>
    <row r="193" spans="1:12" s="40" customFormat="1" ht="11.25">
      <c r="A193" s="166"/>
      <c r="B193" s="166"/>
      <c r="C193" s="166"/>
      <c r="D193" s="166"/>
      <c r="E193" s="166"/>
      <c r="F193" s="87"/>
      <c r="I193" s="33"/>
      <c r="J193" s="33"/>
      <c r="K193" s="33"/>
      <c r="L193" s="167"/>
    </row>
    <row r="194" spans="1:12" s="40" customFormat="1" ht="11.25">
      <c r="A194" s="166"/>
      <c r="B194" s="166"/>
      <c r="C194" s="166"/>
      <c r="D194" s="166"/>
      <c r="E194" s="166"/>
      <c r="F194" s="87"/>
      <c r="I194" s="33"/>
      <c r="J194" s="33"/>
      <c r="K194" s="33"/>
      <c r="L194" s="167"/>
    </row>
    <row r="195" spans="1:12" s="40" customFormat="1" ht="11.25">
      <c r="A195" s="166"/>
      <c r="B195" s="166"/>
      <c r="C195" s="166"/>
      <c r="D195" s="166"/>
      <c r="E195" s="166"/>
      <c r="F195" s="87"/>
      <c r="I195" s="33"/>
      <c r="J195" s="33"/>
      <c r="K195" s="33"/>
      <c r="L195" s="167"/>
    </row>
    <row r="196" spans="1:12" s="40" customFormat="1" ht="11.25">
      <c r="A196" s="166"/>
      <c r="B196" s="166"/>
      <c r="C196" s="166"/>
      <c r="D196" s="166"/>
      <c r="E196" s="166"/>
      <c r="F196" s="87"/>
      <c r="I196" s="33"/>
      <c r="J196" s="33"/>
      <c r="K196" s="33"/>
      <c r="L196" s="167"/>
    </row>
    <row r="197" spans="1:12" s="40" customFormat="1" ht="11.25">
      <c r="A197" s="166"/>
      <c r="B197" s="166"/>
      <c r="C197" s="166"/>
      <c r="D197" s="166"/>
      <c r="E197" s="166"/>
      <c r="F197" s="87"/>
      <c r="I197" s="33"/>
      <c r="J197" s="33"/>
      <c r="K197" s="33"/>
      <c r="L197" s="167"/>
    </row>
    <row r="198" spans="1:12" s="40" customFormat="1" ht="11.25">
      <c r="A198" s="166"/>
      <c r="B198" s="166"/>
      <c r="C198" s="166"/>
      <c r="D198" s="166"/>
      <c r="E198" s="166"/>
      <c r="F198" s="87"/>
      <c r="I198" s="33"/>
      <c r="J198" s="33"/>
      <c r="K198" s="33"/>
      <c r="L198" s="167"/>
    </row>
    <row r="199" spans="1:12" s="40" customFormat="1" ht="11.25">
      <c r="A199" s="166"/>
      <c r="B199" s="166"/>
      <c r="C199" s="166"/>
      <c r="D199" s="166"/>
      <c r="E199" s="166"/>
      <c r="F199" s="87"/>
      <c r="I199" s="33"/>
      <c r="J199" s="33"/>
      <c r="K199" s="33"/>
      <c r="L199" s="167"/>
    </row>
    <row r="200" spans="1:12" s="40" customFormat="1" ht="11.25">
      <c r="A200" s="166"/>
      <c r="B200" s="166"/>
      <c r="C200" s="166"/>
      <c r="D200" s="166"/>
      <c r="E200" s="166"/>
      <c r="F200" s="87"/>
      <c r="I200" s="33"/>
      <c r="J200" s="33"/>
      <c r="K200" s="33"/>
      <c r="L200" s="167"/>
    </row>
    <row r="201" spans="1:12" s="40" customFormat="1" ht="11.25">
      <c r="A201" s="166"/>
      <c r="B201" s="166"/>
      <c r="C201" s="166"/>
      <c r="D201" s="166"/>
      <c r="E201" s="166"/>
      <c r="F201" s="87"/>
      <c r="I201" s="33"/>
      <c r="J201" s="33"/>
      <c r="K201" s="33"/>
      <c r="L201" s="167"/>
    </row>
    <row r="202" spans="1:12" s="40" customFormat="1" ht="11.25">
      <c r="A202" s="166"/>
      <c r="B202" s="166"/>
      <c r="C202" s="166"/>
      <c r="D202" s="166"/>
      <c r="E202" s="166"/>
      <c r="F202" s="87"/>
      <c r="I202" s="33"/>
      <c r="J202" s="33"/>
      <c r="K202" s="33"/>
      <c r="L202" s="167"/>
    </row>
    <row r="203" spans="1:12" s="40" customFormat="1" ht="11.25">
      <c r="A203" s="166"/>
      <c r="B203" s="166"/>
      <c r="C203" s="166"/>
      <c r="D203" s="166"/>
      <c r="E203" s="166"/>
      <c r="F203" s="87"/>
      <c r="I203" s="33"/>
      <c r="J203" s="33"/>
      <c r="K203" s="33"/>
      <c r="L203" s="167"/>
    </row>
    <row r="204" spans="1:12" s="40" customFormat="1" ht="11.25">
      <c r="A204" s="166"/>
      <c r="B204" s="166"/>
      <c r="C204" s="166"/>
      <c r="D204" s="166"/>
      <c r="E204" s="166"/>
      <c r="F204" s="87"/>
      <c r="I204" s="33"/>
      <c r="J204" s="33"/>
      <c r="K204" s="33"/>
      <c r="L204" s="167"/>
    </row>
    <row r="205" spans="1:12" s="40" customFormat="1" ht="11.25">
      <c r="A205" s="166"/>
      <c r="B205" s="166"/>
      <c r="C205" s="166"/>
      <c r="D205" s="166"/>
      <c r="E205" s="166"/>
      <c r="F205" s="87"/>
      <c r="I205" s="33"/>
      <c r="J205" s="33"/>
      <c r="K205" s="33"/>
      <c r="L205" s="167"/>
    </row>
    <row r="206" spans="1:12" s="40" customFormat="1" ht="11.25">
      <c r="A206" s="166"/>
      <c r="B206" s="166"/>
      <c r="C206" s="166"/>
      <c r="D206" s="166"/>
      <c r="E206" s="166"/>
      <c r="F206" s="87"/>
      <c r="I206" s="33"/>
      <c r="J206" s="33"/>
      <c r="K206" s="33"/>
      <c r="L206" s="167"/>
    </row>
    <row r="207" spans="1:12" s="40" customFormat="1" ht="11.25">
      <c r="A207" s="166"/>
      <c r="B207" s="166"/>
      <c r="C207" s="166"/>
      <c r="D207" s="166"/>
      <c r="E207" s="166"/>
      <c r="F207" s="87"/>
      <c r="I207" s="33"/>
      <c r="J207" s="33"/>
      <c r="K207" s="33"/>
      <c r="L207" s="167"/>
    </row>
    <row r="208" spans="1:12" s="40" customFormat="1" ht="11.25">
      <c r="A208" s="166"/>
      <c r="B208" s="166"/>
      <c r="C208" s="166"/>
      <c r="D208" s="166"/>
      <c r="E208" s="166"/>
      <c r="F208" s="87"/>
      <c r="I208" s="33"/>
      <c r="J208" s="33"/>
      <c r="K208" s="33"/>
      <c r="L208" s="167"/>
    </row>
    <row r="209" spans="1:12" s="40" customFormat="1" ht="11.25">
      <c r="A209" s="166"/>
      <c r="B209" s="166"/>
      <c r="C209" s="166"/>
      <c r="D209" s="166"/>
      <c r="E209" s="166"/>
      <c r="F209" s="87"/>
      <c r="I209" s="33"/>
      <c r="J209" s="33"/>
      <c r="K209" s="33"/>
      <c r="L209" s="167"/>
    </row>
    <row r="210" spans="1:12" s="40" customFormat="1" ht="11.25">
      <c r="A210" s="166"/>
      <c r="B210" s="166"/>
      <c r="C210" s="166"/>
      <c r="D210" s="166"/>
      <c r="E210" s="166"/>
      <c r="F210" s="87"/>
      <c r="I210" s="33"/>
      <c r="J210" s="33"/>
      <c r="K210" s="33"/>
      <c r="L210" s="167"/>
    </row>
    <row r="211" spans="1:12" s="40" customFormat="1" ht="11.25">
      <c r="A211" s="166"/>
      <c r="B211" s="166"/>
      <c r="C211" s="166"/>
      <c r="D211" s="166"/>
      <c r="E211" s="166"/>
      <c r="F211" s="87"/>
      <c r="I211" s="33"/>
      <c r="J211" s="33"/>
      <c r="K211" s="33"/>
      <c r="L211" s="167"/>
    </row>
    <row r="212" spans="1:12" s="40" customFormat="1" ht="11.25">
      <c r="A212" s="166"/>
      <c r="B212" s="166"/>
      <c r="C212" s="166"/>
      <c r="D212" s="166"/>
      <c r="E212" s="166"/>
      <c r="F212" s="87"/>
      <c r="I212" s="33"/>
      <c r="J212" s="33"/>
      <c r="K212" s="33"/>
      <c r="L212" s="167"/>
    </row>
    <row r="213" spans="1:12" s="40" customFormat="1" ht="11.25">
      <c r="A213" s="166"/>
      <c r="B213" s="166"/>
      <c r="C213" s="166"/>
      <c r="D213" s="166"/>
      <c r="E213" s="166"/>
      <c r="F213" s="87"/>
      <c r="I213" s="33"/>
      <c r="J213" s="33"/>
      <c r="K213" s="33"/>
      <c r="L213" s="167"/>
    </row>
    <row r="214" spans="1:12" s="40" customFormat="1" ht="11.25">
      <c r="A214" s="166"/>
      <c r="B214" s="166"/>
      <c r="C214" s="166"/>
      <c r="D214" s="166"/>
      <c r="E214" s="166"/>
      <c r="F214" s="87"/>
      <c r="I214" s="33"/>
      <c r="J214" s="33"/>
      <c r="K214" s="33"/>
      <c r="L214" s="167"/>
    </row>
    <row r="215" spans="1:12" s="40" customFormat="1" ht="11.25">
      <c r="A215" s="166"/>
      <c r="B215" s="166"/>
      <c r="C215" s="166"/>
      <c r="D215" s="166"/>
      <c r="E215" s="166"/>
      <c r="F215" s="87"/>
      <c r="I215" s="33"/>
      <c r="J215" s="33"/>
      <c r="K215" s="33"/>
      <c r="L215" s="167"/>
    </row>
    <row r="216" spans="1:12" s="40" customFormat="1" ht="11.25">
      <c r="A216" s="166"/>
      <c r="B216" s="166"/>
      <c r="C216" s="166"/>
      <c r="D216" s="166"/>
      <c r="E216" s="166"/>
      <c r="F216" s="87"/>
      <c r="I216" s="33"/>
      <c r="J216" s="33"/>
      <c r="K216" s="33"/>
      <c r="L216" s="167"/>
    </row>
    <row r="217" spans="1:12" s="40" customFormat="1" ht="11.25">
      <c r="A217" s="166"/>
      <c r="B217" s="166"/>
      <c r="C217" s="166"/>
      <c r="D217" s="166"/>
      <c r="E217" s="166"/>
      <c r="F217" s="87"/>
      <c r="I217" s="33"/>
      <c r="J217" s="33"/>
      <c r="K217" s="33"/>
      <c r="L217" s="167"/>
    </row>
    <row r="218" spans="1:12" s="40" customFormat="1" ht="11.25">
      <c r="A218" s="166"/>
      <c r="B218" s="166"/>
      <c r="C218" s="166"/>
      <c r="D218" s="166"/>
      <c r="E218" s="166"/>
      <c r="F218" s="87"/>
      <c r="I218" s="33"/>
      <c r="J218" s="33"/>
      <c r="K218" s="33"/>
      <c r="L218" s="167"/>
    </row>
    <row r="219" spans="1:12" s="40" customFormat="1" ht="11.25">
      <c r="A219" s="166"/>
      <c r="B219" s="166"/>
      <c r="C219" s="166"/>
      <c r="D219" s="166"/>
      <c r="E219" s="166"/>
      <c r="F219" s="87"/>
      <c r="I219" s="33"/>
      <c r="J219" s="33"/>
      <c r="K219" s="33"/>
      <c r="L219" s="167"/>
    </row>
    <row r="220" spans="1:12" s="40" customFormat="1" ht="11.25">
      <c r="A220" s="166"/>
      <c r="B220" s="166"/>
      <c r="C220" s="166"/>
      <c r="D220" s="166"/>
      <c r="E220" s="166"/>
      <c r="F220" s="87"/>
      <c r="I220" s="33"/>
      <c r="J220" s="33"/>
      <c r="K220" s="33"/>
      <c r="L220" s="167"/>
    </row>
    <row r="221" spans="1:12" s="40" customFormat="1" ht="11.25">
      <c r="A221" s="166"/>
      <c r="B221" s="166"/>
      <c r="C221" s="166"/>
      <c r="D221" s="166"/>
      <c r="E221" s="166"/>
      <c r="F221" s="87"/>
      <c r="I221" s="33"/>
      <c r="J221" s="33"/>
      <c r="K221" s="33"/>
      <c r="L221" s="167"/>
    </row>
    <row r="222" spans="1:12">
      <c r="F222" s="12"/>
    </row>
    <row r="223" spans="1:12">
      <c r="F223" s="12"/>
    </row>
    <row r="224" spans="1:12">
      <c r="F224" s="12"/>
    </row>
    <row r="225" spans="1:12">
      <c r="F225" s="12"/>
    </row>
    <row r="226" spans="1:12">
      <c r="F226" s="12"/>
    </row>
    <row r="227" spans="1:12">
      <c r="F227" s="12"/>
    </row>
    <row r="228" spans="1:12">
      <c r="F228" s="12"/>
    </row>
    <row r="229" spans="1:12" s="40" customFormat="1">
      <c r="A229" s="168"/>
      <c r="B229" s="168"/>
      <c r="C229" s="168"/>
      <c r="D229" s="168"/>
      <c r="E229" s="168"/>
      <c r="F229" s="12"/>
      <c r="I229" s="33"/>
      <c r="J229" s="33"/>
      <c r="K229" s="33"/>
      <c r="L229" s="167"/>
    </row>
    <row r="230" spans="1:12" s="40" customFormat="1">
      <c r="A230" s="168"/>
      <c r="B230" s="168"/>
      <c r="C230" s="168"/>
      <c r="D230" s="168"/>
      <c r="E230" s="168"/>
      <c r="F230" s="12"/>
      <c r="I230" s="33"/>
      <c r="J230" s="33"/>
      <c r="K230" s="33"/>
      <c r="L230" s="167"/>
    </row>
    <row r="231" spans="1:12" s="40" customFormat="1">
      <c r="A231" s="168"/>
      <c r="B231" s="168"/>
      <c r="C231" s="168"/>
      <c r="D231" s="168"/>
      <c r="E231" s="168"/>
      <c r="F231" s="12"/>
      <c r="I231" s="33"/>
      <c r="J231" s="33"/>
      <c r="K231" s="33"/>
      <c r="L231" s="167"/>
    </row>
    <row r="232" spans="1:12" s="40" customFormat="1">
      <c r="A232" s="168"/>
      <c r="B232" s="168"/>
      <c r="C232" s="168"/>
      <c r="D232" s="168"/>
      <c r="E232" s="168"/>
      <c r="F232" s="12"/>
      <c r="I232" s="33"/>
      <c r="J232" s="33"/>
      <c r="K232" s="33"/>
      <c r="L232" s="167"/>
    </row>
    <row r="233" spans="1:12" s="40" customFormat="1">
      <c r="A233" s="168"/>
      <c r="B233" s="168"/>
      <c r="C233" s="168"/>
      <c r="D233" s="168"/>
      <c r="E233" s="168"/>
      <c r="F233" s="12"/>
      <c r="I233" s="33"/>
      <c r="J233" s="33"/>
      <c r="K233" s="33"/>
      <c r="L233" s="167"/>
    </row>
    <row r="234" spans="1:12" s="40" customFormat="1">
      <c r="A234" s="168"/>
      <c r="B234" s="168"/>
      <c r="C234" s="168"/>
      <c r="D234" s="168"/>
      <c r="E234" s="168"/>
      <c r="F234" s="12"/>
      <c r="I234" s="33"/>
      <c r="J234" s="33"/>
      <c r="K234" s="33"/>
      <c r="L234" s="167"/>
    </row>
    <row r="235" spans="1:12" s="40" customFormat="1">
      <c r="A235" s="168"/>
      <c r="B235" s="168"/>
      <c r="C235" s="168"/>
      <c r="D235" s="168"/>
      <c r="E235" s="168"/>
      <c r="F235" s="12"/>
      <c r="I235" s="33"/>
      <c r="J235" s="33"/>
      <c r="K235" s="33"/>
      <c r="L235" s="167"/>
    </row>
    <row r="236" spans="1:12" s="40" customFormat="1">
      <c r="A236" s="168"/>
      <c r="B236" s="168"/>
      <c r="C236" s="168"/>
      <c r="D236" s="168"/>
      <c r="E236" s="168"/>
      <c r="F236" s="12"/>
      <c r="I236" s="33"/>
      <c r="J236" s="33"/>
      <c r="K236" s="33"/>
      <c r="L236" s="167"/>
    </row>
    <row r="237" spans="1:12" s="40" customFormat="1">
      <c r="A237" s="168"/>
      <c r="B237" s="168"/>
      <c r="C237" s="168"/>
      <c r="D237" s="168"/>
      <c r="E237" s="168"/>
      <c r="F237" s="12"/>
      <c r="I237" s="33"/>
      <c r="J237" s="33"/>
      <c r="K237" s="33"/>
      <c r="L237" s="167"/>
    </row>
    <row r="238" spans="1:12" s="40" customFormat="1">
      <c r="A238" s="168"/>
      <c r="B238" s="168"/>
      <c r="C238" s="168"/>
      <c r="D238" s="168"/>
      <c r="E238" s="168"/>
      <c r="F238" s="12"/>
      <c r="I238" s="33"/>
      <c r="J238" s="33"/>
      <c r="K238" s="33"/>
      <c r="L238" s="167"/>
    </row>
    <row r="239" spans="1:12" s="40" customFormat="1">
      <c r="A239" s="168"/>
      <c r="B239" s="168"/>
      <c r="C239" s="168"/>
      <c r="D239" s="168"/>
      <c r="E239" s="168"/>
      <c r="F239" s="12"/>
      <c r="I239" s="33"/>
      <c r="J239" s="33"/>
      <c r="K239" s="33"/>
      <c r="L239" s="167"/>
    </row>
    <row r="240" spans="1:12" s="40" customFormat="1">
      <c r="A240" s="168"/>
      <c r="B240" s="168"/>
      <c r="C240" s="168"/>
      <c r="D240" s="168"/>
      <c r="E240" s="168"/>
      <c r="F240" s="12"/>
      <c r="I240" s="33"/>
      <c r="J240" s="33"/>
      <c r="K240" s="33"/>
      <c r="L240" s="167"/>
    </row>
    <row r="241" spans="1:12" s="40" customFormat="1">
      <c r="A241" s="168"/>
      <c r="B241" s="168"/>
      <c r="C241" s="168"/>
      <c r="D241" s="168"/>
      <c r="E241" s="168"/>
      <c r="F241" s="12"/>
      <c r="I241" s="33"/>
      <c r="J241" s="33"/>
      <c r="K241" s="33"/>
      <c r="L241" s="167"/>
    </row>
    <row r="242" spans="1:12" s="40" customFormat="1">
      <c r="A242" s="168"/>
      <c r="B242" s="168"/>
      <c r="C242" s="168"/>
      <c r="D242" s="168"/>
      <c r="E242" s="168"/>
      <c r="F242" s="12"/>
      <c r="I242" s="33"/>
      <c r="J242" s="33"/>
      <c r="K242" s="33"/>
      <c r="L242" s="167"/>
    </row>
    <row r="243" spans="1:12" s="40" customFormat="1">
      <c r="A243" s="168"/>
      <c r="B243" s="168"/>
      <c r="C243" s="168"/>
      <c r="D243" s="168"/>
      <c r="E243" s="168"/>
      <c r="F243" s="12"/>
      <c r="I243" s="33"/>
      <c r="J243" s="33"/>
      <c r="K243" s="33"/>
      <c r="L243" s="167"/>
    </row>
    <row r="244" spans="1:12" s="40" customFormat="1">
      <c r="A244" s="168"/>
      <c r="B244" s="168"/>
      <c r="C244" s="168"/>
      <c r="D244" s="168"/>
      <c r="E244" s="168"/>
      <c r="F244" s="12"/>
      <c r="I244" s="33"/>
      <c r="J244" s="33"/>
      <c r="K244" s="33"/>
      <c r="L244" s="167"/>
    </row>
    <row r="245" spans="1:12" s="40" customFormat="1">
      <c r="A245" s="168"/>
      <c r="B245" s="168"/>
      <c r="C245" s="168"/>
      <c r="D245" s="168"/>
      <c r="E245" s="168"/>
      <c r="F245" s="12"/>
      <c r="I245" s="33"/>
      <c r="J245" s="33"/>
      <c r="K245" s="33"/>
      <c r="L245" s="167"/>
    </row>
    <row r="246" spans="1:12" s="40" customFormat="1">
      <c r="A246" s="168"/>
      <c r="B246" s="168"/>
      <c r="C246" s="168"/>
      <c r="D246" s="168"/>
      <c r="E246" s="168"/>
      <c r="F246" s="12"/>
      <c r="I246" s="33"/>
      <c r="J246" s="33"/>
      <c r="K246" s="33"/>
      <c r="L246" s="167"/>
    </row>
    <row r="247" spans="1:12" s="40" customFormat="1">
      <c r="A247" s="168"/>
      <c r="B247" s="168"/>
      <c r="C247" s="168"/>
      <c r="D247" s="168"/>
      <c r="E247" s="168"/>
      <c r="F247" s="12"/>
      <c r="I247" s="33"/>
      <c r="J247" s="33"/>
      <c r="K247" s="33"/>
      <c r="L247" s="167"/>
    </row>
    <row r="248" spans="1:12" s="40" customFormat="1">
      <c r="A248" s="168"/>
      <c r="B248" s="168"/>
      <c r="C248" s="168"/>
      <c r="D248" s="168"/>
      <c r="E248" s="168"/>
      <c r="F248" s="12"/>
      <c r="I248" s="33"/>
      <c r="J248" s="33"/>
      <c r="K248" s="33"/>
      <c r="L248" s="167"/>
    </row>
    <row r="249" spans="1:12" s="40" customFormat="1">
      <c r="A249" s="168"/>
      <c r="B249" s="168"/>
      <c r="C249" s="168"/>
      <c r="D249" s="168"/>
      <c r="E249" s="168"/>
      <c r="F249" s="12"/>
      <c r="I249" s="33"/>
      <c r="J249" s="33"/>
      <c r="K249" s="33"/>
      <c r="L249" s="167"/>
    </row>
    <row r="250" spans="1:12" s="40" customFormat="1">
      <c r="A250" s="168"/>
      <c r="B250" s="168"/>
      <c r="C250" s="168"/>
      <c r="D250" s="168"/>
      <c r="E250" s="168"/>
      <c r="F250" s="12"/>
      <c r="I250" s="33"/>
      <c r="J250" s="33"/>
      <c r="K250" s="33"/>
      <c r="L250" s="167"/>
    </row>
    <row r="251" spans="1:12" s="40" customFormat="1">
      <c r="A251" s="168"/>
      <c r="B251" s="168"/>
      <c r="C251" s="168"/>
      <c r="D251" s="168"/>
      <c r="E251" s="168"/>
      <c r="F251" s="12"/>
      <c r="I251" s="33"/>
      <c r="J251" s="33"/>
      <c r="K251" s="33"/>
      <c r="L251" s="167"/>
    </row>
    <row r="252" spans="1:12" s="40" customFormat="1">
      <c r="A252" s="168"/>
      <c r="B252" s="168"/>
      <c r="C252" s="168"/>
      <c r="D252" s="168"/>
      <c r="E252" s="168"/>
      <c r="F252" s="12"/>
      <c r="I252" s="33"/>
      <c r="J252" s="33"/>
      <c r="K252" s="33"/>
      <c r="L252" s="167"/>
    </row>
    <row r="253" spans="1:12" s="40" customFormat="1">
      <c r="A253" s="168"/>
      <c r="B253" s="168"/>
      <c r="C253" s="168"/>
      <c r="D253" s="168"/>
      <c r="E253" s="168"/>
      <c r="F253" s="12"/>
      <c r="I253" s="33"/>
      <c r="J253" s="33"/>
      <c r="K253" s="33"/>
      <c r="L253" s="167"/>
    </row>
    <row r="254" spans="1:12" s="40" customFormat="1">
      <c r="A254" s="168"/>
      <c r="B254" s="168"/>
      <c r="C254" s="168"/>
      <c r="D254" s="168"/>
      <c r="E254" s="168"/>
      <c r="F254" s="12"/>
      <c r="I254" s="33"/>
      <c r="J254" s="33"/>
      <c r="K254" s="33"/>
      <c r="L254" s="167"/>
    </row>
    <row r="255" spans="1:12" s="40" customFormat="1">
      <c r="A255" s="168"/>
      <c r="B255" s="168"/>
      <c r="C255" s="168"/>
      <c r="D255" s="168"/>
      <c r="E255" s="168"/>
      <c r="F255" s="12"/>
      <c r="I255" s="33"/>
      <c r="J255" s="33"/>
      <c r="K255" s="33"/>
      <c r="L255" s="167"/>
    </row>
    <row r="256" spans="1:12" s="40" customFormat="1">
      <c r="A256" s="168"/>
      <c r="B256" s="168"/>
      <c r="C256" s="168"/>
      <c r="D256" s="168"/>
      <c r="E256" s="168"/>
      <c r="F256" s="12"/>
      <c r="I256" s="33"/>
      <c r="J256" s="33"/>
      <c r="K256" s="33"/>
      <c r="L256" s="167"/>
    </row>
    <row r="257" spans="1:12" s="40" customFormat="1">
      <c r="A257" s="168"/>
      <c r="B257" s="168"/>
      <c r="C257" s="168"/>
      <c r="D257" s="168"/>
      <c r="E257" s="168"/>
      <c r="F257" s="12"/>
      <c r="I257" s="33"/>
      <c r="J257" s="33"/>
      <c r="K257" s="33"/>
      <c r="L257" s="167"/>
    </row>
    <row r="258" spans="1:12" s="40" customFormat="1">
      <c r="A258" s="168"/>
      <c r="B258" s="168"/>
      <c r="C258" s="168"/>
      <c r="D258" s="168"/>
      <c r="E258" s="168"/>
      <c r="F258" s="12"/>
      <c r="I258" s="33"/>
      <c r="J258" s="33"/>
      <c r="K258" s="33"/>
      <c r="L258" s="167"/>
    </row>
    <row r="259" spans="1:12" s="40" customFormat="1">
      <c r="A259" s="168"/>
      <c r="B259" s="168"/>
      <c r="C259" s="168"/>
      <c r="D259" s="168"/>
      <c r="E259" s="168"/>
      <c r="F259" s="12"/>
      <c r="I259" s="33"/>
      <c r="J259" s="33"/>
      <c r="K259" s="33"/>
      <c r="L259" s="167"/>
    </row>
    <row r="260" spans="1:12" s="40" customFormat="1">
      <c r="A260" s="168"/>
      <c r="B260" s="168"/>
      <c r="C260" s="168"/>
      <c r="D260" s="168"/>
      <c r="E260" s="168"/>
      <c r="F260" s="12"/>
      <c r="I260" s="33"/>
      <c r="J260" s="33"/>
      <c r="K260" s="33"/>
      <c r="L260" s="167"/>
    </row>
    <row r="261" spans="1:12" s="40" customFormat="1">
      <c r="A261" s="168"/>
      <c r="B261" s="168"/>
      <c r="C261" s="168"/>
      <c r="D261" s="168"/>
      <c r="E261" s="168"/>
      <c r="F261" s="12"/>
      <c r="I261" s="33"/>
      <c r="J261" s="33"/>
      <c r="K261" s="33"/>
      <c r="L261" s="167"/>
    </row>
    <row r="262" spans="1:12" s="40" customFormat="1">
      <c r="A262" s="168"/>
      <c r="B262" s="168"/>
      <c r="C262" s="168"/>
      <c r="D262" s="168"/>
      <c r="E262" s="168"/>
      <c r="F262" s="12"/>
      <c r="I262" s="33"/>
      <c r="J262" s="33"/>
      <c r="K262" s="33"/>
      <c r="L262" s="167"/>
    </row>
    <row r="263" spans="1:12" s="40" customFormat="1">
      <c r="A263" s="168"/>
      <c r="B263" s="168"/>
      <c r="C263" s="168"/>
      <c r="D263" s="168"/>
      <c r="E263" s="168"/>
      <c r="F263" s="12"/>
      <c r="I263" s="33"/>
      <c r="J263" s="33"/>
      <c r="K263" s="33"/>
      <c r="L263" s="167"/>
    </row>
    <row r="264" spans="1:12" s="40" customFormat="1">
      <c r="A264" s="168"/>
      <c r="B264" s="168"/>
      <c r="C264" s="168"/>
      <c r="D264" s="168"/>
      <c r="E264" s="168"/>
      <c r="F264" s="12"/>
      <c r="I264" s="33"/>
      <c r="J264" s="33"/>
      <c r="K264" s="33"/>
      <c r="L264" s="167"/>
    </row>
    <row r="265" spans="1:12" s="40" customFormat="1">
      <c r="A265" s="168"/>
      <c r="B265" s="168"/>
      <c r="C265" s="168"/>
      <c r="D265" s="168"/>
      <c r="E265" s="168"/>
      <c r="F265" s="12"/>
      <c r="I265" s="33"/>
      <c r="J265" s="33"/>
      <c r="K265" s="33"/>
      <c r="L265" s="167"/>
    </row>
    <row r="266" spans="1:12" s="40" customFormat="1">
      <c r="A266" s="168"/>
      <c r="B266" s="168"/>
      <c r="C266" s="168"/>
      <c r="D266" s="168"/>
      <c r="E266" s="168"/>
      <c r="F266" s="12"/>
      <c r="I266" s="33"/>
      <c r="J266" s="33"/>
      <c r="K266" s="33"/>
      <c r="L266" s="167"/>
    </row>
    <row r="267" spans="1:12" s="40" customFormat="1">
      <c r="A267" s="168"/>
      <c r="B267" s="168"/>
      <c r="C267" s="168"/>
      <c r="D267" s="168"/>
      <c r="E267" s="168"/>
      <c r="F267" s="12"/>
      <c r="I267" s="33"/>
      <c r="J267" s="33"/>
      <c r="K267" s="33"/>
      <c r="L267" s="167"/>
    </row>
    <row r="268" spans="1:12" s="40" customFormat="1">
      <c r="A268" s="168"/>
      <c r="B268" s="168"/>
      <c r="C268" s="168"/>
      <c r="D268" s="168"/>
      <c r="E268" s="168"/>
      <c r="F268" s="12"/>
      <c r="I268" s="33"/>
      <c r="J268" s="33"/>
      <c r="K268" s="33"/>
      <c r="L268" s="167"/>
    </row>
    <row r="269" spans="1:12" s="40" customFormat="1">
      <c r="A269" s="168"/>
      <c r="B269" s="168"/>
      <c r="C269" s="168"/>
      <c r="D269" s="168"/>
      <c r="E269" s="168"/>
      <c r="F269" s="12"/>
      <c r="I269" s="33"/>
      <c r="J269" s="33"/>
      <c r="K269" s="33"/>
      <c r="L269" s="167"/>
    </row>
    <row r="270" spans="1:12" s="40" customFormat="1">
      <c r="A270" s="168"/>
      <c r="B270" s="168"/>
      <c r="C270" s="168"/>
      <c r="D270" s="168"/>
      <c r="E270" s="168"/>
      <c r="F270" s="12"/>
      <c r="I270" s="33"/>
      <c r="J270" s="33"/>
      <c r="K270" s="33"/>
      <c r="L270" s="167"/>
    </row>
    <row r="271" spans="1:12" s="40" customFormat="1">
      <c r="A271" s="168"/>
      <c r="B271" s="168"/>
      <c r="C271" s="168"/>
      <c r="D271" s="168"/>
      <c r="E271" s="168"/>
      <c r="F271" s="12"/>
      <c r="I271" s="33"/>
      <c r="J271" s="33"/>
      <c r="K271" s="33"/>
      <c r="L271" s="167"/>
    </row>
    <row r="272" spans="1:12" s="40" customFormat="1">
      <c r="A272" s="168"/>
      <c r="B272" s="168"/>
      <c r="C272" s="168"/>
      <c r="D272" s="168"/>
      <c r="E272" s="168"/>
      <c r="F272" s="12"/>
      <c r="I272" s="33"/>
      <c r="J272" s="33"/>
      <c r="K272" s="33"/>
      <c r="L272" s="167"/>
    </row>
    <row r="273" spans="1:12" s="40" customFormat="1">
      <c r="A273" s="168"/>
      <c r="B273" s="168"/>
      <c r="C273" s="168"/>
      <c r="D273" s="168"/>
      <c r="E273" s="168"/>
      <c r="F273" s="12"/>
      <c r="I273" s="33"/>
      <c r="J273" s="33"/>
      <c r="K273" s="33"/>
      <c r="L273" s="167"/>
    </row>
    <row r="274" spans="1:12" s="40" customFormat="1">
      <c r="A274" s="168"/>
      <c r="B274" s="168"/>
      <c r="C274" s="168"/>
      <c r="D274" s="168"/>
      <c r="E274" s="168"/>
      <c r="F274" s="12"/>
      <c r="I274" s="33"/>
      <c r="J274" s="33"/>
      <c r="K274" s="33"/>
      <c r="L274" s="167"/>
    </row>
    <row r="275" spans="1:12" s="40" customFormat="1">
      <c r="A275" s="168"/>
      <c r="B275" s="168"/>
      <c r="C275" s="168"/>
      <c r="D275" s="168"/>
      <c r="E275" s="168"/>
      <c r="F275" s="12"/>
      <c r="I275" s="33"/>
      <c r="J275" s="33"/>
      <c r="K275" s="33"/>
      <c r="L275" s="167"/>
    </row>
    <row r="276" spans="1:12" s="40" customFormat="1">
      <c r="A276" s="168"/>
      <c r="B276" s="168"/>
      <c r="C276" s="168"/>
      <c r="D276" s="168"/>
      <c r="E276" s="168"/>
      <c r="F276" s="12"/>
      <c r="I276" s="33"/>
      <c r="J276" s="33"/>
      <c r="K276" s="33"/>
      <c r="L276" s="167"/>
    </row>
    <row r="277" spans="1:12" s="40" customFormat="1">
      <c r="A277" s="168"/>
      <c r="B277" s="168"/>
      <c r="C277" s="168"/>
      <c r="D277" s="168"/>
      <c r="E277" s="168"/>
      <c r="F277" s="12"/>
      <c r="I277" s="33"/>
      <c r="J277" s="33"/>
      <c r="K277" s="33"/>
      <c r="L277" s="167"/>
    </row>
    <row r="278" spans="1:12" s="40" customFormat="1">
      <c r="A278" s="168"/>
      <c r="B278" s="168"/>
      <c r="C278" s="168"/>
      <c r="D278" s="168"/>
      <c r="E278" s="168"/>
      <c r="F278" s="12"/>
      <c r="I278" s="33"/>
      <c r="J278" s="33"/>
      <c r="K278" s="33"/>
      <c r="L278" s="167"/>
    </row>
    <row r="279" spans="1:12" s="40" customFormat="1">
      <c r="A279" s="168"/>
      <c r="B279" s="168"/>
      <c r="C279" s="168"/>
      <c r="D279" s="168"/>
      <c r="E279" s="168"/>
      <c r="F279" s="12"/>
      <c r="I279" s="33"/>
      <c r="J279" s="33"/>
      <c r="K279" s="33"/>
      <c r="L279" s="167"/>
    </row>
    <row r="280" spans="1:12" s="40" customFormat="1">
      <c r="A280" s="168"/>
      <c r="B280" s="168"/>
      <c r="C280" s="168"/>
      <c r="D280" s="168"/>
      <c r="E280" s="168"/>
      <c r="F280" s="12"/>
      <c r="I280" s="33"/>
      <c r="J280" s="33"/>
      <c r="K280" s="33"/>
      <c r="L280" s="167"/>
    </row>
    <row r="281" spans="1:12" s="40" customFormat="1">
      <c r="A281" s="168"/>
      <c r="B281" s="168"/>
      <c r="C281" s="168"/>
      <c r="D281" s="168"/>
      <c r="E281" s="168"/>
      <c r="F281" s="12"/>
      <c r="I281" s="33"/>
      <c r="J281" s="33"/>
      <c r="K281" s="33"/>
      <c r="L281" s="167"/>
    </row>
    <row r="282" spans="1:12" s="40" customFormat="1">
      <c r="A282" s="168"/>
      <c r="B282" s="168"/>
      <c r="C282" s="168"/>
      <c r="D282" s="168"/>
      <c r="E282" s="168"/>
      <c r="F282" s="12"/>
      <c r="I282" s="33"/>
      <c r="J282" s="33"/>
      <c r="K282" s="33"/>
      <c r="L282" s="167"/>
    </row>
    <row r="283" spans="1:12" s="40" customFormat="1">
      <c r="A283" s="168"/>
      <c r="B283" s="168"/>
      <c r="C283" s="168"/>
      <c r="D283" s="168"/>
      <c r="E283" s="168"/>
      <c r="F283" s="12"/>
      <c r="I283" s="33"/>
      <c r="J283" s="33"/>
      <c r="K283" s="33"/>
      <c r="L283" s="167"/>
    </row>
    <row r="284" spans="1:12" s="40" customFormat="1">
      <c r="A284" s="168"/>
      <c r="B284" s="168"/>
      <c r="C284" s="168"/>
      <c r="D284" s="168"/>
      <c r="E284" s="168"/>
      <c r="F284" s="12"/>
      <c r="I284" s="33"/>
      <c r="J284" s="33"/>
      <c r="K284" s="33"/>
      <c r="L284" s="167"/>
    </row>
    <row r="285" spans="1:12" s="40" customFormat="1">
      <c r="A285" s="168"/>
      <c r="B285" s="168"/>
      <c r="C285" s="168"/>
      <c r="D285" s="168"/>
      <c r="E285" s="168"/>
      <c r="F285" s="12"/>
      <c r="I285" s="33"/>
      <c r="J285" s="33"/>
      <c r="K285" s="33"/>
      <c r="L285" s="167"/>
    </row>
  </sheetData>
  <mergeCells count="38">
    <mergeCell ref="K71:L71"/>
    <mergeCell ref="A1:J1"/>
    <mergeCell ref="K1:L1"/>
    <mergeCell ref="A3:H4"/>
    <mergeCell ref="I3:I4"/>
    <mergeCell ref="J3:J4"/>
    <mergeCell ref="K3:L3"/>
    <mergeCell ref="A94:H94"/>
    <mergeCell ref="C28:F28"/>
    <mergeCell ref="A37:H37"/>
    <mergeCell ref="C46:F46"/>
    <mergeCell ref="A71:J71"/>
    <mergeCell ref="A73:H74"/>
    <mergeCell ref="I73:I74"/>
    <mergeCell ref="J73:J74"/>
    <mergeCell ref="K73:L73"/>
    <mergeCell ref="A90:H90"/>
    <mergeCell ref="D149:F149"/>
    <mergeCell ref="A96:H96"/>
    <mergeCell ref="A102:H102"/>
    <mergeCell ref="A106:J106"/>
    <mergeCell ref="K106:L106"/>
    <mergeCell ref="A108:H109"/>
    <mergeCell ref="I108:I109"/>
    <mergeCell ref="J108:J109"/>
    <mergeCell ref="K108:L108"/>
    <mergeCell ref="A128:H128"/>
    <mergeCell ref="A135:H135"/>
    <mergeCell ref="A139:H139"/>
    <mergeCell ref="D147:F147"/>
    <mergeCell ref="D148:F148"/>
    <mergeCell ref="A172:H172"/>
    <mergeCell ref="D150:F150"/>
    <mergeCell ref="D151:F151"/>
    <mergeCell ref="D152:F152"/>
    <mergeCell ref="A160:H160"/>
    <mergeCell ref="A164:H164"/>
    <mergeCell ref="A166:H166"/>
  </mergeCells>
  <printOptions horizontalCentered="1"/>
  <pageMargins left="0.27559055118110237" right="0.31496062992125984" top="0.86614173228346458" bottom="0.82677165354330717" header="0.27559055118110237" footer="0.19685039370078741"/>
  <pageSetup paperSize="9" scale="67" fitToHeight="2" orientation="portrait" r:id="rId1"/>
  <rowBreaks count="2" manualBreakCount="2">
    <brk id="70" max="11" man="1"/>
    <brk id="10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9"/>
  <sheetViews>
    <sheetView zoomScale="130" zoomScaleNormal="130" workbookViewId="0">
      <pane xSplit="3" ySplit="5" topLeftCell="D6" activePane="bottomRight" state="frozen"/>
      <selection activeCell="A4" sqref="A4:C5"/>
      <selection pane="topRight" activeCell="A4" sqref="A4:C5"/>
      <selection pane="bottomLeft" activeCell="A4" sqref="A4:C5"/>
      <selection pane="bottomRight" activeCell="C10" sqref="C10"/>
    </sheetView>
  </sheetViews>
  <sheetFormatPr defaultColWidth="9.140625" defaultRowHeight="11.25"/>
  <cols>
    <col min="1" max="1" width="2.28515625" style="238" customWidth="1"/>
    <col min="2" max="2" width="1.7109375" style="238" customWidth="1"/>
    <col min="3" max="3" width="62" style="225" customWidth="1"/>
    <col min="4" max="4" width="14.85546875" style="33" bestFit="1" customWidth="1"/>
    <col min="5" max="5" width="14.85546875" style="86" customWidth="1"/>
    <col min="6" max="6" width="16.7109375" style="86" customWidth="1"/>
    <col min="7" max="7" width="8.5703125" style="243" customWidth="1"/>
    <col min="8" max="16384" width="9.140625" style="225"/>
  </cols>
  <sheetData>
    <row r="1" spans="1:7" ht="12" thickBot="1">
      <c r="A1" s="222"/>
      <c r="B1" s="222"/>
      <c r="C1" s="223"/>
      <c r="D1" s="120"/>
      <c r="E1" s="120"/>
      <c r="F1" s="84"/>
      <c r="G1" s="224"/>
    </row>
    <row r="2" spans="1:7" s="227" customFormat="1" ht="12" thickBot="1">
      <c r="A2" s="298" t="s">
        <v>185</v>
      </c>
      <c r="B2" s="299"/>
      <c r="C2" s="299"/>
      <c r="D2" s="226"/>
      <c r="E2" s="226"/>
      <c r="F2" s="300" t="s">
        <v>186</v>
      </c>
      <c r="G2" s="301"/>
    </row>
    <row r="3" spans="1:7" s="227" customFormat="1" ht="8.25" customHeight="1" thickBot="1">
      <c r="A3" s="169"/>
      <c r="B3" s="170"/>
      <c r="C3" s="171"/>
      <c r="D3" s="35"/>
      <c r="E3" s="35"/>
      <c r="F3" s="101"/>
      <c r="G3" s="172"/>
    </row>
    <row r="4" spans="1:7" s="227" customFormat="1" ht="25.5" customHeight="1">
      <c r="A4" s="302" t="s">
        <v>2</v>
      </c>
      <c r="B4" s="303"/>
      <c r="C4" s="303"/>
      <c r="D4" s="306" t="s">
        <v>187</v>
      </c>
      <c r="E4" s="306" t="s">
        <v>188</v>
      </c>
      <c r="F4" s="308" t="s">
        <v>5</v>
      </c>
      <c r="G4" s="309"/>
    </row>
    <row r="5" spans="1:7" s="227" customFormat="1">
      <c r="A5" s="304"/>
      <c r="B5" s="305"/>
      <c r="C5" s="305"/>
      <c r="D5" s="307"/>
      <c r="E5" s="307"/>
      <c r="F5" s="244" t="s">
        <v>6</v>
      </c>
      <c r="G5" s="245" t="s">
        <v>7</v>
      </c>
    </row>
    <row r="6" spans="1:7">
      <c r="A6" s="173"/>
      <c r="B6" s="174"/>
      <c r="C6" s="175"/>
      <c r="D6" s="176"/>
      <c r="E6" s="177"/>
      <c r="F6" s="178"/>
      <c r="G6" s="179"/>
    </row>
    <row r="7" spans="1:7">
      <c r="A7" s="180" t="s">
        <v>8</v>
      </c>
      <c r="B7" s="181"/>
      <c r="C7" s="182" t="s">
        <v>189</v>
      </c>
      <c r="D7" s="183"/>
      <c r="E7" s="138"/>
      <c r="F7" s="184"/>
      <c r="G7" s="185"/>
    </row>
    <row r="8" spans="1:7">
      <c r="A8" s="180"/>
      <c r="B8" s="181"/>
      <c r="C8" s="186"/>
      <c r="D8" s="187"/>
      <c r="E8" s="54"/>
      <c r="F8" s="184"/>
      <c r="G8" s="185"/>
    </row>
    <row r="9" spans="1:7" s="228" customFormat="1">
      <c r="A9" s="180">
        <v>1</v>
      </c>
      <c r="B9" s="182" t="s">
        <v>190</v>
      </c>
      <c r="C9" s="182"/>
      <c r="D9" s="188">
        <f>D10+D11+D18+D23</f>
        <v>1167296932</v>
      </c>
      <c r="E9" s="188">
        <f t="shared" ref="E9" si="0">E10+E11+E18+E23</f>
        <v>1127453777</v>
      </c>
      <c r="F9" s="188">
        <f>+D9-E9</f>
        <v>39843155</v>
      </c>
      <c r="G9" s="189">
        <f>+F9/E9</f>
        <v>3.5339058516453928E-2</v>
      </c>
    </row>
    <row r="10" spans="1:7">
      <c r="A10" s="229"/>
      <c r="B10" s="190" t="s">
        <v>191</v>
      </c>
      <c r="C10" s="190"/>
      <c r="D10" s="191">
        <f>+ROUND('[14]CONS CE Min'!D28,0)</f>
        <v>1081202514</v>
      </c>
      <c r="E10" s="191">
        <f>+ROUND('[14]CONS CE Min'!E28,0)</f>
        <v>1052046645</v>
      </c>
      <c r="F10" s="191">
        <f t="shared" ref="F10:F34" si="1">+D10-E10</f>
        <v>29155869</v>
      </c>
      <c r="G10" s="192">
        <f t="shared" ref="G10:G73" si="2">+F10/E10</f>
        <v>2.771347557503023E-2</v>
      </c>
    </row>
    <row r="11" spans="1:7">
      <c r="A11" s="180"/>
      <c r="B11" s="190" t="s">
        <v>192</v>
      </c>
      <c r="C11" s="190"/>
      <c r="D11" s="191">
        <f>SUM(D12:D17)</f>
        <v>85520819</v>
      </c>
      <c r="E11" s="191">
        <f t="shared" ref="E11" si="3">SUM(E12:E17)</f>
        <v>74353170</v>
      </c>
      <c r="F11" s="191">
        <f t="shared" si="1"/>
        <v>11167649</v>
      </c>
      <c r="G11" s="192">
        <f t="shared" si="2"/>
        <v>0.15019734868062787</v>
      </c>
    </row>
    <row r="12" spans="1:7">
      <c r="A12" s="180"/>
      <c r="B12" s="193"/>
      <c r="C12" s="194" t="s">
        <v>193</v>
      </c>
      <c r="D12" s="191">
        <f>+ROUND('[14]CONS CE Min'!D39,0)</f>
        <v>71763208</v>
      </c>
      <c r="E12" s="191">
        <f>+ROUND('[14]CONS CE Min'!E39,0)</f>
        <v>64748771</v>
      </c>
      <c r="F12" s="191">
        <f t="shared" si="1"/>
        <v>7014437</v>
      </c>
      <c r="G12" s="192">
        <f t="shared" si="2"/>
        <v>0.10833312959716254</v>
      </c>
    </row>
    <row r="13" spans="1:7" ht="22.5">
      <c r="A13" s="229"/>
      <c r="B13" s="193"/>
      <c r="C13" s="194" t="s">
        <v>194</v>
      </c>
      <c r="D13" s="191">
        <f>+ROUND('[14]CONS CE Min'!D40,0)</f>
        <v>0</v>
      </c>
      <c r="E13" s="191">
        <f>+ROUND('[14]CONS CE Min'!E40,0)</f>
        <v>0</v>
      </c>
      <c r="F13" s="191">
        <f t="shared" si="1"/>
        <v>0</v>
      </c>
      <c r="G13" s="192"/>
    </row>
    <row r="14" spans="1:7" ht="22.5">
      <c r="A14" s="180"/>
      <c r="B14" s="193"/>
      <c r="C14" s="194" t="s">
        <v>195</v>
      </c>
      <c r="D14" s="191">
        <f>+ROUND('[14]CONS CE Min'!D41,0)</f>
        <v>0</v>
      </c>
      <c r="E14" s="191">
        <f>+ROUND('[14]CONS CE Min'!E41,0)</f>
        <v>0</v>
      </c>
      <c r="F14" s="191">
        <f t="shared" si="1"/>
        <v>0</v>
      </c>
      <c r="G14" s="192"/>
    </row>
    <row r="15" spans="1:7">
      <c r="A15" s="229"/>
      <c r="B15" s="193"/>
      <c r="C15" s="194" t="s">
        <v>196</v>
      </c>
      <c r="D15" s="191">
        <f>+ROUND('[14]CONS CE Min'!D42,0)</f>
        <v>2773054</v>
      </c>
      <c r="E15" s="191">
        <f>+ROUND('[14]CONS CE Min'!E42,0)</f>
        <v>193686</v>
      </c>
      <c r="F15" s="191">
        <f t="shared" si="1"/>
        <v>2579368</v>
      </c>
      <c r="G15" s="192">
        <f t="shared" si="2"/>
        <v>13.317266090476338</v>
      </c>
    </row>
    <row r="16" spans="1:7">
      <c r="A16" s="229"/>
      <c r="B16" s="193"/>
      <c r="C16" s="194" t="s">
        <v>197</v>
      </c>
      <c r="D16" s="191">
        <f>+ROUND('[14]CONS CE Min'!D43,0)</f>
        <v>0</v>
      </c>
      <c r="E16" s="191">
        <f>+ROUND('[14]CONS CE Min'!E43,0)</f>
        <v>0</v>
      </c>
      <c r="F16" s="191">
        <f t="shared" si="1"/>
        <v>0</v>
      </c>
      <c r="G16" s="192"/>
    </row>
    <row r="17" spans="1:7">
      <c r="A17" s="180"/>
      <c r="B17" s="193"/>
      <c r="C17" s="194" t="s">
        <v>198</v>
      </c>
      <c r="D17" s="191">
        <f>+ROUND('[14]CONS CE Min'!D46,0)</f>
        <v>10984557</v>
      </c>
      <c r="E17" s="191">
        <f>+ROUND('[14]CONS CE Min'!E46,0)</f>
        <v>9410713</v>
      </c>
      <c r="F17" s="191">
        <f t="shared" si="1"/>
        <v>1573844</v>
      </c>
      <c r="G17" s="192">
        <f t="shared" si="2"/>
        <v>0.16723961298150311</v>
      </c>
    </row>
    <row r="18" spans="1:7">
      <c r="A18" s="229"/>
      <c r="B18" s="193" t="s">
        <v>199</v>
      </c>
      <c r="C18" s="190"/>
      <c r="D18" s="191">
        <f>SUM(D19:D22)</f>
        <v>466105</v>
      </c>
      <c r="E18" s="191">
        <f t="shared" ref="E18" si="4">SUM(E19:E22)</f>
        <v>856062</v>
      </c>
      <c r="F18" s="191">
        <f t="shared" si="1"/>
        <v>-389957</v>
      </c>
      <c r="G18" s="192">
        <f t="shared" si="2"/>
        <v>-0.45552424941184166</v>
      </c>
    </row>
    <row r="19" spans="1:7">
      <c r="A19" s="229"/>
      <c r="B19" s="193"/>
      <c r="C19" s="190" t="s">
        <v>200</v>
      </c>
      <c r="D19" s="191">
        <f>+ROUND('[14]CONS CE Min'!D53,0)</f>
        <v>3500</v>
      </c>
      <c r="E19" s="191">
        <f>+ROUND('[14]CONS CE Min'!E53,0)</f>
        <v>661102</v>
      </c>
      <c r="F19" s="191">
        <f t="shared" si="1"/>
        <v>-657602</v>
      </c>
      <c r="G19" s="192">
        <f t="shared" si="2"/>
        <v>-0.99470580939098652</v>
      </c>
    </row>
    <row r="20" spans="1:7">
      <c r="A20" s="229"/>
      <c r="B20" s="193"/>
      <c r="C20" s="190" t="s">
        <v>201</v>
      </c>
      <c r="D20" s="191">
        <f>+ROUND('[14]CONS CE Min'!D54,0)</f>
        <v>70000</v>
      </c>
      <c r="E20" s="191">
        <f>+ROUND('[14]CONS CE Min'!E54,0)</f>
        <v>114960</v>
      </c>
      <c r="F20" s="191">
        <f t="shared" si="1"/>
        <v>-44960</v>
      </c>
      <c r="G20" s="192">
        <f t="shared" si="2"/>
        <v>-0.39109255393180237</v>
      </c>
    </row>
    <row r="21" spans="1:7">
      <c r="A21" s="229"/>
      <c r="B21" s="193"/>
      <c r="C21" s="190" t="s">
        <v>202</v>
      </c>
      <c r="D21" s="191">
        <f>+ROUND('[14]CONS CE Min'!D55,0)</f>
        <v>209605</v>
      </c>
      <c r="E21" s="191">
        <f>+ROUND('[14]CONS CE Min'!E55,0)</f>
        <v>0</v>
      </c>
      <c r="F21" s="191">
        <f t="shared" si="1"/>
        <v>209605</v>
      </c>
      <c r="G21" s="192"/>
    </row>
    <row r="22" spans="1:7">
      <c r="A22" s="229"/>
      <c r="B22" s="193"/>
      <c r="C22" s="190" t="s">
        <v>203</v>
      </c>
      <c r="D22" s="191">
        <f>+ROUND('[14]CONS CE Min'!D56,0)</f>
        <v>183000</v>
      </c>
      <c r="E22" s="191">
        <f>+ROUND('[14]CONS CE Min'!E56,0)</f>
        <v>80000</v>
      </c>
      <c r="F22" s="191">
        <f t="shared" si="1"/>
        <v>103000</v>
      </c>
      <c r="G22" s="192">
        <f t="shared" si="2"/>
        <v>1.2875000000000001</v>
      </c>
    </row>
    <row r="23" spans="1:7">
      <c r="A23" s="229"/>
      <c r="B23" s="193" t="s">
        <v>204</v>
      </c>
      <c r="C23" s="190"/>
      <c r="D23" s="191">
        <f>+ROUND('[14]CONS CE Min'!D57,0)</f>
        <v>107494</v>
      </c>
      <c r="E23" s="191">
        <f>+ROUND('[14]CONS CE Min'!E57,0)</f>
        <v>197900</v>
      </c>
      <c r="F23" s="191">
        <f t="shared" si="1"/>
        <v>-90406</v>
      </c>
      <c r="G23" s="192">
        <f t="shared" si="2"/>
        <v>-0.45682668014148559</v>
      </c>
    </row>
    <row r="24" spans="1:7" s="228" customFormat="1">
      <c r="A24" s="180">
        <v>2</v>
      </c>
      <c r="B24" s="182" t="s">
        <v>205</v>
      </c>
      <c r="C24" s="182"/>
      <c r="D24" s="195">
        <f>+ROUND('[14]CONS CE Min'!D58,0)</f>
        <v>-77057</v>
      </c>
      <c r="E24" s="195">
        <f>+ROUND('[14]CONS CE Min'!E58,0)</f>
        <v>-116021</v>
      </c>
      <c r="F24" s="195">
        <f t="shared" si="1"/>
        <v>38964</v>
      </c>
      <c r="G24" s="189">
        <f t="shared" si="2"/>
        <v>-0.33583575387214382</v>
      </c>
    </row>
    <row r="25" spans="1:7" s="228" customFormat="1">
      <c r="A25" s="180">
        <v>3</v>
      </c>
      <c r="B25" s="182" t="s">
        <v>206</v>
      </c>
      <c r="C25" s="182"/>
      <c r="D25" s="195">
        <f>+ROUND('[14]CONS CE Min'!D61,0)</f>
        <v>20449292</v>
      </c>
      <c r="E25" s="195">
        <f>+ROUND('[14]CONS CE Min'!E61,0)</f>
        <v>7698654</v>
      </c>
      <c r="F25" s="195">
        <f t="shared" si="1"/>
        <v>12750638</v>
      </c>
      <c r="G25" s="189">
        <f t="shared" si="2"/>
        <v>1.6562165282398715</v>
      </c>
    </row>
    <row r="26" spans="1:7" s="228" customFormat="1">
      <c r="A26" s="180">
        <v>4</v>
      </c>
      <c r="B26" s="182" t="s">
        <v>207</v>
      </c>
      <c r="C26" s="182"/>
      <c r="D26" s="188">
        <f>SUM(D27:D29)</f>
        <v>93681282</v>
      </c>
      <c r="E26" s="188">
        <f t="shared" ref="E26" si="5">SUM(E27:E29)</f>
        <v>87040527</v>
      </c>
      <c r="F26" s="188">
        <f t="shared" si="1"/>
        <v>6640755</v>
      </c>
      <c r="G26" s="189">
        <f t="shared" si="2"/>
        <v>7.6294976936433306E-2</v>
      </c>
    </row>
    <row r="27" spans="1:7">
      <c r="A27" s="180"/>
      <c r="B27" s="190" t="s">
        <v>208</v>
      </c>
      <c r="C27" s="215"/>
      <c r="D27" s="191">
        <f>+ROUND('[14]CONS CE Min'!D68,0)</f>
        <v>70878344</v>
      </c>
      <c r="E27" s="191">
        <f>+ROUND('[14]CONS CE Min'!E68,0)</f>
        <v>67156840</v>
      </c>
      <c r="F27" s="191">
        <f t="shared" si="1"/>
        <v>3721504</v>
      </c>
      <c r="G27" s="192">
        <f t="shared" si="2"/>
        <v>5.5415114826725023E-2</v>
      </c>
    </row>
    <row r="28" spans="1:7">
      <c r="A28" s="229"/>
      <c r="B28" s="190" t="s">
        <v>209</v>
      </c>
      <c r="C28" s="215"/>
      <c r="D28" s="191">
        <f>+ROUND('[14]CONS CE Min'!D114,0)</f>
        <v>12562357</v>
      </c>
      <c r="E28" s="191">
        <f>+ROUND('[14]CONS CE Min'!E114,0)</f>
        <v>9757008</v>
      </c>
      <c r="F28" s="191">
        <f t="shared" si="1"/>
        <v>2805349</v>
      </c>
      <c r="G28" s="192">
        <f t="shared" si="2"/>
        <v>0.28752144099912597</v>
      </c>
    </row>
    <row r="29" spans="1:7">
      <c r="A29" s="180"/>
      <c r="B29" s="190" t="s">
        <v>210</v>
      </c>
      <c r="C29" s="215"/>
      <c r="D29" s="191">
        <f>+ROUND('[14]CONS CE Min'!D107+'[14]CONS CE Min'!D113,0)</f>
        <v>10240581</v>
      </c>
      <c r="E29" s="191">
        <f>+ROUND('[14]CONS CE Min'!E107+'[14]CONS CE Min'!E113,0)</f>
        <v>10126679</v>
      </c>
      <c r="F29" s="191">
        <f t="shared" si="1"/>
        <v>113902</v>
      </c>
      <c r="G29" s="192">
        <f t="shared" si="2"/>
        <v>1.1247715070261436E-2</v>
      </c>
    </row>
    <row r="30" spans="1:7" s="228" customFormat="1">
      <c r="A30" s="180">
        <v>5</v>
      </c>
      <c r="B30" s="182" t="s">
        <v>211</v>
      </c>
      <c r="C30" s="182"/>
      <c r="D30" s="195">
        <f>+ROUND(+'[14]CONS CE Min'!D122,0)</f>
        <v>22641957</v>
      </c>
      <c r="E30" s="195">
        <f>+ROUND(+'[14]CONS CE Min'!E122,0)</f>
        <v>47803204</v>
      </c>
      <c r="F30" s="195">
        <f t="shared" si="1"/>
        <v>-25161247</v>
      </c>
      <c r="G30" s="189">
        <f t="shared" si="2"/>
        <v>-0.52635063959311179</v>
      </c>
    </row>
    <row r="31" spans="1:7" s="228" customFormat="1">
      <c r="A31" s="180">
        <v>6</v>
      </c>
      <c r="B31" s="182" t="s">
        <v>212</v>
      </c>
      <c r="C31" s="182"/>
      <c r="D31" s="195">
        <f>+ROUND('[14]CONS CE Min'!D143,0)</f>
        <v>13522851</v>
      </c>
      <c r="E31" s="195">
        <f>+ROUND('[14]CONS CE Min'!E143,0)</f>
        <v>13755001</v>
      </c>
      <c r="F31" s="195">
        <f t="shared" si="1"/>
        <v>-232150</v>
      </c>
      <c r="G31" s="189">
        <f t="shared" si="2"/>
        <v>-1.6877497864231344E-2</v>
      </c>
    </row>
    <row r="32" spans="1:7" s="228" customFormat="1">
      <c r="A32" s="180">
        <v>7</v>
      </c>
      <c r="B32" s="182" t="s">
        <v>213</v>
      </c>
      <c r="C32" s="182"/>
      <c r="D32" s="195">
        <f>+ROUND('[14]CONS CE Min'!D147,0)</f>
        <v>32478427</v>
      </c>
      <c r="E32" s="195">
        <f>+ROUND('[14]CONS CE Min'!E147,0)</f>
        <v>30143403</v>
      </c>
      <c r="F32" s="195">
        <f t="shared" si="1"/>
        <v>2335024</v>
      </c>
      <c r="G32" s="189">
        <f t="shared" si="2"/>
        <v>7.7463848391636475E-2</v>
      </c>
    </row>
    <row r="33" spans="1:7" s="228" customFormat="1">
      <c r="A33" s="180">
        <v>8</v>
      </c>
      <c r="B33" s="182" t="s">
        <v>214</v>
      </c>
      <c r="C33" s="182"/>
      <c r="D33" s="195">
        <f>+ROUND(+'[14]CONS CE Min'!D154,0)</f>
        <v>0</v>
      </c>
      <c r="E33" s="195">
        <f>+ROUND(+'[14]CONS CE Min'!E154,0)</f>
        <v>0</v>
      </c>
      <c r="F33" s="195">
        <f t="shared" si="1"/>
        <v>0</v>
      </c>
      <c r="G33" s="192"/>
    </row>
    <row r="34" spans="1:7" s="228" customFormat="1">
      <c r="A34" s="180">
        <v>9</v>
      </c>
      <c r="B34" s="182" t="s">
        <v>215</v>
      </c>
      <c r="C34" s="182"/>
      <c r="D34" s="195">
        <f>+ROUND(+'[14]CONS CE Min'!D155,0)</f>
        <v>1090582</v>
      </c>
      <c r="E34" s="195">
        <f>+ROUND(+'[14]CONS CE Min'!E155,0)</f>
        <v>799210</v>
      </c>
      <c r="F34" s="195">
        <f t="shared" si="1"/>
        <v>291372</v>
      </c>
      <c r="G34" s="189">
        <f t="shared" si="2"/>
        <v>0.36457501783010721</v>
      </c>
    </row>
    <row r="35" spans="1:7" s="228" customFormat="1">
      <c r="A35" s="292" t="s">
        <v>216</v>
      </c>
      <c r="B35" s="293"/>
      <c r="C35" s="293"/>
      <c r="D35" s="196">
        <f>D9+D24+D25+D26+SUM(D30:D34)</f>
        <v>1351084266</v>
      </c>
      <c r="E35" s="196">
        <f t="shared" ref="E35" si="6">E9+E24+E25+E26+SUM(E30:E34)</f>
        <v>1314577755</v>
      </c>
      <c r="F35" s="196">
        <f>+D35-E35</f>
        <v>36506511</v>
      </c>
      <c r="G35" s="197">
        <f t="shared" si="2"/>
        <v>2.7770522406261166E-2</v>
      </c>
    </row>
    <row r="36" spans="1:7">
      <c r="A36" s="229"/>
      <c r="B36" s="230"/>
      <c r="C36" s="186"/>
      <c r="D36" s="198"/>
      <c r="E36" s="198"/>
      <c r="F36" s="198"/>
      <c r="G36" s="192"/>
    </row>
    <row r="37" spans="1:7" s="228" customFormat="1">
      <c r="A37" s="180" t="s">
        <v>58</v>
      </c>
      <c r="B37" s="181"/>
      <c r="C37" s="199" t="s">
        <v>217</v>
      </c>
      <c r="D37" s="200"/>
      <c r="E37" s="200"/>
      <c r="F37" s="200"/>
      <c r="G37" s="192"/>
    </row>
    <row r="38" spans="1:7" s="228" customFormat="1">
      <c r="A38" s="180">
        <v>1</v>
      </c>
      <c r="B38" s="182" t="s">
        <v>218</v>
      </c>
      <c r="C38" s="208"/>
      <c r="D38" s="200">
        <f>SUM(D39:D40)</f>
        <v>257322256</v>
      </c>
      <c r="E38" s="200">
        <f t="shared" ref="E38" si="7">SUM(E39:E40)</f>
        <v>246998045</v>
      </c>
      <c r="F38" s="200">
        <f>+D38-E38</f>
        <v>10324211</v>
      </c>
      <c r="G38" s="189">
        <f t="shared" si="2"/>
        <v>4.1798755937521692E-2</v>
      </c>
    </row>
    <row r="39" spans="1:7">
      <c r="A39" s="180"/>
      <c r="B39" s="190" t="s">
        <v>219</v>
      </c>
      <c r="C39" s="215"/>
      <c r="D39" s="191">
        <f>+ROUND('[14]CONS CE Min'!D162,0)</f>
        <v>247433025</v>
      </c>
      <c r="E39" s="191">
        <f>+ROUND('[14]CONS CE Min'!E162,0)</f>
        <v>233060589</v>
      </c>
      <c r="F39" s="191">
        <f t="shared" ref="F39:F102" si="8">+D39-E39</f>
        <v>14372436</v>
      </c>
      <c r="G39" s="192">
        <f t="shared" si="2"/>
        <v>6.1668238554052568E-2</v>
      </c>
    </row>
    <row r="40" spans="1:7">
      <c r="A40" s="229"/>
      <c r="B40" s="190" t="s">
        <v>220</v>
      </c>
      <c r="C40" s="215"/>
      <c r="D40" s="191">
        <f>+ROUND('[14]CONS CE Min'!D193,0)</f>
        <v>9889231</v>
      </c>
      <c r="E40" s="191">
        <f>+ROUND('[14]CONS CE Min'!E193,0)</f>
        <v>13937456</v>
      </c>
      <c r="F40" s="191">
        <f t="shared" si="8"/>
        <v>-4048225</v>
      </c>
      <c r="G40" s="192">
        <f t="shared" si="2"/>
        <v>-0.2904565223380795</v>
      </c>
    </row>
    <row r="41" spans="1:7" s="228" customFormat="1">
      <c r="A41" s="180">
        <v>2</v>
      </c>
      <c r="B41" s="182" t="s">
        <v>221</v>
      </c>
      <c r="C41" s="208"/>
      <c r="D41" s="200">
        <f>SUM(D42:D58)</f>
        <v>406625858</v>
      </c>
      <c r="E41" s="200">
        <f t="shared" ref="E41" si="9">SUM(E42:E58)</f>
        <v>389379549</v>
      </c>
      <c r="F41" s="200">
        <f t="shared" si="8"/>
        <v>17246309</v>
      </c>
      <c r="G41" s="189">
        <f t="shared" si="2"/>
        <v>4.4291768903353471E-2</v>
      </c>
    </row>
    <row r="42" spans="1:7">
      <c r="A42" s="229"/>
      <c r="B42" s="193" t="s">
        <v>222</v>
      </c>
      <c r="C42" s="190"/>
      <c r="D42" s="191">
        <f>+ROUND('[14]CONS CE Min'!D203,0)</f>
        <v>63026900</v>
      </c>
      <c r="E42" s="191">
        <f>+ROUND('[14]CONS CE Min'!E203,0)</f>
        <v>60841346</v>
      </c>
      <c r="F42" s="191">
        <f t="shared" si="8"/>
        <v>2185554</v>
      </c>
      <c r="G42" s="192">
        <f t="shared" si="2"/>
        <v>3.5922183575623066E-2</v>
      </c>
    </row>
    <row r="43" spans="1:7">
      <c r="A43" s="229"/>
      <c r="B43" s="193" t="s">
        <v>223</v>
      </c>
      <c r="C43" s="190"/>
      <c r="D43" s="191">
        <f>+ROUND('[14]CONS CE Min'!D211,0)</f>
        <v>69419931</v>
      </c>
      <c r="E43" s="191">
        <f>+ROUND('[14]CONS CE Min'!E211,0)</f>
        <v>70306597</v>
      </c>
      <c r="F43" s="191">
        <f t="shared" si="8"/>
        <v>-886666</v>
      </c>
      <c r="G43" s="192">
        <f t="shared" si="2"/>
        <v>-1.2611419665212925E-2</v>
      </c>
    </row>
    <row r="44" spans="1:7">
      <c r="A44" s="229"/>
      <c r="B44" s="193" t="s">
        <v>224</v>
      </c>
      <c r="C44" s="190"/>
      <c r="D44" s="191">
        <f>+ROUND('[14]CONS CE Min'!D215,0)</f>
        <v>41781348</v>
      </c>
      <c r="E44" s="191">
        <f>+ROUND('[14]CONS CE Min'!E215,0)</f>
        <v>37903765</v>
      </c>
      <c r="F44" s="191">
        <f t="shared" si="8"/>
        <v>3877583</v>
      </c>
      <c r="G44" s="192">
        <f t="shared" si="2"/>
        <v>0.10230073450487043</v>
      </c>
    </row>
    <row r="45" spans="1:7">
      <c r="A45" s="229"/>
      <c r="B45" s="193" t="s">
        <v>225</v>
      </c>
      <c r="C45" s="190"/>
      <c r="D45" s="191">
        <f>+ROUND('[14]CONS CE Min'!D234,0)</f>
        <v>6740862</v>
      </c>
      <c r="E45" s="191">
        <f>+ROUND('[14]CONS CE Min'!E234,0)</f>
        <v>6044031</v>
      </c>
      <c r="F45" s="191">
        <f t="shared" si="8"/>
        <v>696831</v>
      </c>
      <c r="G45" s="192">
        <f t="shared" si="2"/>
        <v>0.11529242652792482</v>
      </c>
    </row>
    <row r="46" spans="1:7">
      <c r="A46" s="229"/>
      <c r="B46" s="193" t="s">
        <v>226</v>
      </c>
      <c r="C46" s="190"/>
      <c r="D46" s="191">
        <f>+ROUND('[14]CONS CE Min'!D240,0)</f>
        <v>13137031</v>
      </c>
      <c r="E46" s="191">
        <f>+ROUND('[14]CONS CE Min'!E240,0)</f>
        <v>13397556</v>
      </c>
      <c r="F46" s="191">
        <f t="shared" si="8"/>
        <v>-260525</v>
      </c>
      <c r="G46" s="192">
        <f t="shared" si="2"/>
        <v>-1.9445710844574936E-2</v>
      </c>
    </row>
    <row r="47" spans="1:7">
      <c r="A47" s="229"/>
      <c r="B47" s="193" t="s">
        <v>227</v>
      </c>
      <c r="C47" s="190"/>
      <c r="D47" s="191">
        <f>+ROUND('[14]CONS CE Min'!D245,0)</f>
        <v>3210184</v>
      </c>
      <c r="E47" s="191">
        <f>+ROUND('[14]CONS CE Min'!E245,0)</f>
        <v>3215710</v>
      </c>
      <c r="F47" s="191">
        <f t="shared" si="8"/>
        <v>-5526</v>
      </c>
      <c r="G47" s="192">
        <f t="shared" si="2"/>
        <v>-1.7184385407888149E-3</v>
      </c>
    </row>
    <row r="48" spans="1:7">
      <c r="A48" s="229"/>
      <c r="B48" s="193" t="s">
        <v>228</v>
      </c>
      <c r="C48" s="190"/>
      <c r="D48" s="191">
        <f>+ROUND('[14]CONS CE Min'!D250,0)</f>
        <v>63435837</v>
      </c>
      <c r="E48" s="191">
        <f>+ROUND('[14]CONS CE Min'!E250,0)</f>
        <v>59361854</v>
      </c>
      <c r="F48" s="191">
        <f t="shared" si="8"/>
        <v>4073983</v>
      </c>
      <c r="G48" s="192">
        <f t="shared" si="2"/>
        <v>6.8629645563293901E-2</v>
      </c>
    </row>
    <row r="49" spans="1:7">
      <c r="A49" s="229"/>
      <c r="B49" s="193" t="s">
        <v>229</v>
      </c>
      <c r="C49" s="190"/>
      <c r="D49" s="191">
        <f>+ROUND('[14]CONS CE Min'!D260,0)</f>
        <v>7973933</v>
      </c>
      <c r="E49" s="191">
        <f>+ROUND('[14]CONS CE Min'!E260,0)</f>
        <v>7727402</v>
      </c>
      <c r="F49" s="191">
        <f t="shared" si="8"/>
        <v>246531</v>
      </c>
      <c r="G49" s="192">
        <f t="shared" si="2"/>
        <v>3.1903478038285055E-2</v>
      </c>
    </row>
    <row r="50" spans="1:7">
      <c r="A50" s="229"/>
      <c r="B50" s="193" t="s">
        <v>230</v>
      </c>
      <c r="C50" s="190"/>
      <c r="D50" s="191">
        <f>+ROUND('[14]CONS CE Min'!D266,0)</f>
        <v>7899242</v>
      </c>
      <c r="E50" s="191">
        <f>+ROUND('[14]CONS CE Min'!E266,0)</f>
        <v>8405843</v>
      </c>
      <c r="F50" s="191">
        <f t="shared" si="8"/>
        <v>-506601</v>
      </c>
      <c r="G50" s="192">
        <f t="shared" si="2"/>
        <v>-6.0267720917461819E-2</v>
      </c>
    </row>
    <row r="51" spans="1:7">
      <c r="A51" s="229"/>
      <c r="B51" s="193" t="s">
        <v>231</v>
      </c>
      <c r="C51" s="190"/>
      <c r="D51" s="191">
        <f>+ROUND('[14]CONS CE Min'!D273,0)</f>
        <v>1342931</v>
      </c>
      <c r="E51" s="191">
        <f>+ROUND('[14]CONS CE Min'!E273,0)</f>
        <v>1477971</v>
      </c>
      <c r="F51" s="191">
        <f t="shared" si="8"/>
        <v>-135040</v>
      </c>
      <c r="G51" s="192">
        <f t="shared" si="2"/>
        <v>-9.1368504524107719E-2</v>
      </c>
    </row>
    <row r="52" spans="1:7">
      <c r="A52" s="229"/>
      <c r="B52" s="193" t="s">
        <v>232</v>
      </c>
      <c r="C52" s="190"/>
      <c r="D52" s="191">
        <f>+ROUND('[14]CONS CE Min'!D279,0)</f>
        <v>20262012</v>
      </c>
      <c r="E52" s="191">
        <f>+ROUND('[14]CONS CE Min'!E279,0)</f>
        <v>18657471</v>
      </c>
      <c r="F52" s="191">
        <f t="shared" si="8"/>
        <v>1604541</v>
      </c>
      <c r="G52" s="192">
        <f t="shared" si="2"/>
        <v>8.59999192816647E-2</v>
      </c>
    </row>
    <row r="53" spans="1:7">
      <c r="A53" s="229"/>
      <c r="B53" s="193" t="s">
        <v>233</v>
      </c>
      <c r="C53" s="190"/>
      <c r="D53" s="191">
        <f>+ROUND('[14]CONS CE Min'!D284,0)</f>
        <v>46991342</v>
      </c>
      <c r="E53" s="191">
        <f>+ROUND('[14]CONS CE Min'!E284,0)</f>
        <v>49247099</v>
      </c>
      <c r="F53" s="191">
        <f t="shared" si="8"/>
        <v>-2255757</v>
      </c>
      <c r="G53" s="192">
        <f t="shared" si="2"/>
        <v>-4.5804870658472698E-2</v>
      </c>
    </row>
    <row r="54" spans="1:7">
      <c r="A54" s="229"/>
      <c r="B54" s="193" t="s">
        <v>234</v>
      </c>
      <c r="C54" s="190"/>
      <c r="D54" s="191">
        <f>+ROUND('[14]CONS CE Min'!D293,0)</f>
        <v>10004972</v>
      </c>
      <c r="E54" s="191">
        <f>+ROUND('[14]CONS CE Min'!E293,0)</f>
        <v>7790321</v>
      </c>
      <c r="F54" s="191">
        <f t="shared" si="8"/>
        <v>2214651</v>
      </c>
      <c r="G54" s="192">
        <f t="shared" si="2"/>
        <v>0.28428238066184947</v>
      </c>
    </row>
    <row r="55" spans="1:7">
      <c r="A55" s="229"/>
      <c r="B55" s="193" t="s">
        <v>235</v>
      </c>
      <c r="C55" s="190"/>
      <c r="D55" s="191">
        <f>+ROUND('[14]CONS CE Min'!D301,0)</f>
        <v>12240299</v>
      </c>
      <c r="E55" s="191">
        <f>+ROUND('[14]CONS CE Min'!E301,0)</f>
        <v>15536648</v>
      </c>
      <c r="F55" s="191">
        <f t="shared" si="8"/>
        <v>-3296349</v>
      </c>
      <c r="G55" s="192">
        <f t="shared" si="2"/>
        <v>-0.21216603478433702</v>
      </c>
    </row>
    <row r="56" spans="1:7" ht="19.5" customHeight="1">
      <c r="A56" s="229"/>
      <c r="B56" s="296" t="s">
        <v>236</v>
      </c>
      <c r="C56" s="297"/>
      <c r="D56" s="191">
        <f>+ROUND('[14]CONS CE Min'!D309,0)</f>
        <v>22553485</v>
      </c>
      <c r="E56" s="191">
        <f>+ROUND('[14]CONS CE Min'!E309,0)</f>
        <v>12826062</v>
      </c>
      <c r="F56" s="191">
        <f t="shared" si="8"/>
        <v>9727423</v>
      </c>
      <c r="G56" s="192">
        <f t="shared" si="2"/>
        <v>0.7584107265347696</v>
      </c>
    </row>
    <row r="57" spans="1:7">
      <c r="A57" s="229"/>
      <c r="B57" s="193" t="s">
        <v>237</v>
      </c>
      <c r="C57" s="190"/>
      <c r="D57" s="191">
        <f>+ROUND('[14]CONS CE Min'!D323,0)</f>
        <v>16605549</v>
      </c>
      <c r="E57" s="191">
        <f>+ROUND('[14]CONS CE Min'!E323,0)</f>
        <v>16639873</v>
      </c>
      <c r="F57" s="191">
        <f t="shared" si="8"/>
        <v>-34324</v>
      </c>
      <c r="G57" s="192">
        <f t="shared" si="2"/>
        <v>-2.0627561280065058E-3</v>
      </c>
    </row>
    <row r="58" spans="1:7">
      <c r="A58" s="229"/>
      <c r="B58" s="193" t="s">
        <v>238</v>
      </c>
      <c r="C58" s="190"/>
      <c r="D58" s="191">
        <f>+ROUND('[14]CONS CE Min'!D331,0)</f>
        <v>0</v>
      </c>
      <c r="E58" s="191">
        <f>+ROUND('[14]CONS CE Min'!E331,0)</f>
        <v>0</v>
      </c>
      <c r="F58" s="191">
        <f t="shared" si="8"/>
        <v>0</v>
      </c>
      <c r="G58" s="192"/>
    </row>
    <row r="59" spans="1:7" s="228" customFormat="1">
      <c r="A59" s="180">
        <v>3</v>
      </c>
      <c r="B59" s="182" t="s">
        <v>239</v>
      </c>
      <c r="C59" s="208"/>
      <c r="D59" s="200">
        <f>SUM(D60:D62)</f>
        <v>94243772</v>
      </c>
      <c r="E59" s="200">
        <f t="shared" ref="E59" si="10">SUM(E60:E62)</f>
        <v>85244878</v>
      </c>
      <c r="F59" s="200">
        <f t="shared" si="8"/>
        <v>8998894</v>
      </c>
      <c r="G59" s="189">
        <f t="shared" si="2"/>
        <v>0.10556521648139376</v>
      </c>
    </row>
    <row r="60" spans="1:7">
      <c r="A60" s="229"/>
      <c r="B60" s="193" t="s">
        <v>240</v>
      </c>
      <c r="C60" s="190"/>
      <c r="D60" s="191">
        <f>+ROUND('[14]CONS CE Min'!D333,0)</f>
        <v>91722170</v>
      </c>
      <c r="E60" s="191">
        <f>+ROUND('[14]CONS CE Min'!E333,0)</f>
        <v>83406453</v>
      </c>
      <c r="F60" s="191">
        <f t="shared" si="8"/>
        <v>8315717</v>
      </c>
      <c r="G60" s="192">
        <f t="shared" si="2"/>
        <v>9.9701122645750206E-2</v>
      </c>
    </row>
    <row r="61" spans="1:7">
      <c r="A61" s="229"/>
      <c r="B61" s="296" t="s">
        <v>241</v>
      </c>
      <c r="C61" s="297"/>
      <c r="D61" s="191">
        <f>+ROUND('[14]CONS CE Min'!D353,0)</f>
        <v>2195440</v>
      </c>
      <c r="E61" s="191">
        <f>+ROUND('[14]CONS CE Min'!E353,0)</f>
        <v>1620109</v>
      </c>
      <c r="F61" s="191">
        <f t="shared" si="8"/>
        <v>575331</v>
      </c>
      <c r="G61" s="192">
        <f t="shared" si="2"/>
        <v>0.35511869880359903</v>
      </c>
    </row>
    <row r="62" spans="1:7">
      <c r="A62" s="229"/>
      <c r="B62" s="193" t="s">
        <v>242</v>
      </c>
      <c r="C62" s="190"/>
      <c r="D62" s="191">
        <f>+ROUND('[14]CONS CE Min'!D367,0)</f>
        <v>326162</v>
      </c>
      <c r="E62" s="191">
        <f>+ROUND('[14]CONS CE Min'!E367,0)</f>
        <v>218316</v>
      </c>
      <c r="F62" s="191">
        <f t="shared" si="8"/>
        <v>107846</v>
      </c>
      <c r="G62" s="192">
        <f t="shared" si="2"/>
        <v>0.49399036259367157</v>
      </c>
    </row>
    <row r="63" spans="1:7" s="228" customFormat="1">
      <c r="A63" s="180">
        <v>4</v>
      </c>
      <c r="B63" s="201" t="s">
        <v>243</v>
      </c>
      <c r="C63" s="208"/>
      <c r="D63" s="200">
        <f>+ROUND('[14]CONS CE Min'!D370,0)</f>
        <v>58200354</v>
      </c>
      <c r="E63" s="200">
        <f>+ROUND('[14]CONS CE Min'!E370,0)</f>
        <v>51446780</v>
      </c>
      <c r="F63" s="200">
        <f t="shared" si="8"/>
        <v>6753574</v>
      </c>
      <c r="G63" s="189">
        <f t="shared" si="2"/>
        <v>0.13127301650365678</v>
      </c>
    </row>
    <row r="64" spans="1:7" s="228" customFormat="1" ht="14.25" customHeight="1">
      <c r="A64" s="180">
        <v>5</v>
      </c>
      <c r="B64" s="182" t="s">
        <v>244</v>
      </c>
      <c r="C64" s="182"/>
      <c r="D64" s="200">
        <f>+ROUND('[14]CONS CE Min'!D378,0)</f>
        <v>12656370</v>
      </c>
      <c r="E64" s="200">
        <f>+ROUND('[14]CONS CE Min'!E378,0)</f>
        <v>10489287</v>
      </c>
      <c r="F64" s="200">
        <f t="shared" si="8"/>
        <v>2167083</v>
      </c>
      <c r="G64" s="189">
        <f t="shared" si="2"/>
        <v>0.20659964781209628</v>
      </c>
    </row>
    <row r="65" spans="1:7" s="228" customFormat="1" ht="12.6" customHeight="1">
      <c r="A65" s="180">
        <v>6</v>
      </c>
      <c r="B65" s="182" t="s">
        <v>245</v>
      </c>
      <c r="C65" s="208"/>
      <c r="D65" s="200">
        <f>SUM(D66:D70)</f>
        <v>429470387</v>
      </c>
      <c r="E65" s="200">
        <f t="shared" ref="E65" si="11">SUM(E66:E70)</f>
        <v>424998252</v>
      </c>
      <c r="F65" s="200">
        <f t="shared" si="8"/>
        <v>4472135</v>
      </c>
      <c r="G65" s="189">
        <f t="shared" si="2"/>
        <v>1.0522713867538449E-2</v>
      </c>
    </row>
    <row r="66" spans="1:7">
      <c r="A66" s="180"/>
      <c r="B66" s="190" t="s">
        <v>246</v>
      </c>
      <c r="C66" s="215"/>
      <c r="D66" s="191">
        <f>+ROUND('[14]CONS CE Min'!D391,0)</f>
        <v>134118721</v>
      </c>
      <c r="E66" s="191">
        <f>+ROUND('[14]CONS CE Min'!E391,0)</f>
        <v>131782971</v>
      </c>
      <c r="F66" s="191">
        <f t="shared" si="8"/>
        <v>2335750</v>
      </c>
      <c r="G66" s="192">
        <f t="shared" si="2"/>
        <v>1.77242171903986E-2</v>
      </c>
    </row>
    <row r="67" spans="1:7">
      <c r="A67" s="180"/>
      <c r="B67" s="190" t="s">
        <v>247</v>
      </c>
      <c r="C67" s="215"/>
      <c r="D67" s="191">
        <f>+ROUND('[14]CONS CE Min'!D395,0)</f>
        <v>14787923</v>
      </c>
      <c r="E67" s="191">
        <f>+ROUND('[14]CONS CE Min'!E395,0)</f>
        <v>13715896</v>
      </c>
      <c r="F67" s="191">
        <f t="shared" si="8"/>
        <v>1072027</v>
      </c>
      <c r="G67" s="192">
        <f t="shared" si="2"/>
        <v>7.8159458193617096E-2</v>
      </c>
    </row>
    <row r="68" spans="1:7">
      <c r="A68" s="180"/>
      <c r="B68" s="190" t="s">
        <v>248</v>
      </c>
      <c r="C68" s="215"/>
      <c r="D68" s="191">
        <f>+ROUND('[14]CONS CE Min'!D399,0)</f>
        <v>186690052</v>
      </c>
      <c r="E68" s="191">
        <f>+ROUND('[14]CONS CE Min'!E399,0)</f>
        <v>186324520</v>
      </c>
      <c r="F68" s="191">
        <f t="shared" si="8"/>
        <v>365532</v>
      </c>
      <c r="G68" s="192">
        <f t="shared" si="2"/>
        <v>1.9618029876046373E-3</v>
      </c>
    </row>
    <row r="69" spans="1:7">
      <c r="A69" s="229"/>
      <c r="B69" s="190" t="s">
        <v>249</v>
      </c>
      <c r="C69" s="215"/>
      <c r="D69" s="191">
        <f>+ROUND('[14]CONS CE Min'!D404+'[14]CONS CE Min'!D413+'[14]CONS CE Min'!D422,0)</f>
        <v>4410802</v>
      </c>
      <c r="E69" s="191">
        <f>+ROUND('[14]CONS CE Min'!E404+'[14]CONS CE Min'!E413+'[14]CONS CE Min'!E422,0)</f>
        <v>4436637</v>
      </c>
      <c r="F69" s="191">
        <f t="shared" si="8"/>
        <v>-25835</v>
      </c>
      <c r="G69" s="192">
        <f t="shared" si="2"/>
        <v>-5.8231043017492757E-3</v>
      </c>
    </row>
    <row r="70" spans="1:7">
      <c r="A70" s="229"/>
      <c r="B70" s="190" t="s">
        <v>250</v>
      </c>
      <c r="C70" s="215"/>
      <c r="D70" s="191">
        <f>+ROUND('[14]CONS CE Min'!D408+'[14]CONS CE Min'!D417+'[14]CONS CE Min'!D426,0)</f>
        <v>89462889</v>
      </c>
      <c r="E70" s="191">
        <f>+ROUND('[14]CONS CE Min'!E408+'[14]CONS CE Min'!E417+'[14]CONS CE Min'!E426,0)</f>
        <v>88738228</v>
      </c>
      <c r="F70" s="191">
        <f t="shared" si="8"/>
        <v>724661</v>
      </c>
      <c r="G70" s="192">
        <f t="shared" si="2"/>
        <v>8.1662775596555749E-3</v>
      </c>
    </row>
    <row r="71" spans="1:7" s="228" customFormat="1">
      <c r="A71" s="180">
        <v>7</v>
      </c>
      <c r="B71" s="201" t="s">
        <v>251</v>
      </c>
      <c r="C71" s="182"/>
      <c r="D71" s="200">
        <f>+ROUND('[14]CONS CE Min'!D430,0)</f>
        <v>2119906</v>
      </c>
      <c r="E71" s="200">
        <f>+ROUND('[14]CONS CE Min'!E430,0)</f>
        <v>1951730</v>
      </c>
      <c r="F71" s="200">
        <f t="shared" si="8"/>
        <v>168176</v>
      </c>
      <c r="G71" s="189">
        <f t="shared" si="2"/>
        <v>8.6167656386897773E-2</v>
      </c>
    </row>
    <row r="72" spans="1:7" s="228" customFormat="1">
      <c r="A72" s="180">
        <v>8</v>
      </c>
      <c r="B72" s="201" t="s">
        <v>252</v>
      </c>
      <c r="C72" s="182"/>
      <c r="D72" s="200">
        <f>SUM(D73:D75)</f>
        <v>33094277</v>
      </c>
      <c r="E72" s="200">
        <f t="shared" ref="E72" si="12">SUM(E73:E75)</f>
        <v>30751028</v>
      </c>
      <c r="F72" s="200">
        <f t="shared" si="8"/>
        <v>2343249</v>
      </c>
      <c r="G72" s="189">
        <f t="shared" si="2"/>
        <v>7.6200672055581356E-2</v>
      </c>
    </row>
    <row r="73" spans="1:7">
      <c r="A73" s="180"/>
      <c r="B73" s="190" t="s">
        <v>253</v>
      </c>
      <c r="C73" s="215"/>
      <c r="D73" s="191">
        <f>+ROUND('[14]CONS CE Min'!D439,0)</f>
        <v>741371</v>
      </c>
      <c r="E73" s="191">
        <f>+ROUND('[14]CONS CE Min'!E439,0)</f>
        <v>731120</v>
      </c>
      <c r="F73" s="191">
        <f t="shared" si="8"/>
        <v>10251</v>
      </c>
      <c r="G73" s="192">
        <f t="shared" si="2"/>
        <v>1.4020954152533099E-2</v>
      </c>
    </row>
    <row r="74" spans="1:7">
      <c r="A74" s="180"/>
      <c r="B74" s="190" t="s">
        <v>254</v>
      </c>
      <c r="C74" s="215"/>
      <c r="D74" s="191">
        <f>+ROUND('[14]CONS CE Min'!D441,0)</f>
        <v>18995791</v>
      </c>
      <c r="E74" s="191">
        <f>+ROUND('[14]CONS CE Min'!E441,0)</f>
        <v>18830728</v>
      </c>
      <c r="F74" s="191">
        <f t="shared" si="8"/>
        <v>165063</v>
      </c>
      <c r="G74" s="192">
        <f t="shared" ref="G74:G120" si="13">+F74/E74</f>
        <v>8.7656196828927689E-3</v>
      </c>
    </row>
    <row r="75" spans="1:7">
      <c r="A75" s="229"/>
      <c r="B75" s="190" t="s">
        <v>255</v>
      </c>
      <c r="C75" s="215"/>
      <c r="D75" s="191">
        <f>+ROUND('[14]CONS CE Min'!D444,0)</f>
        <v>13357115</v>
      </c>
      <c r="E75" s="191">
        <f>+ROUND('[14]CONS CE Min'!E444,0)</f>
        <v>11189180</v>
      </c>
      <c r="F75" s="191">
        <f t="shared" si="8"/>
        <v>2167935</v>
      </c>
      <c r="G75" s="192">
        <f t="shared" si="13"/>
        <v>0.19375280404819656</v>
      </c>
    </row>
    <row r="76" spans="1:7" s="228" customFormat="1">
      <c r="A76" s="180">
        <v>9</v>
      </c>
      <c r="B76" s="201" t="s">
        <v>256</v>
      </c>
      <c r="C76" s="182"/>
      <c r="D76" s="200">
        <f>+ROUND('[14]CONS CE Min'!D445,0)</f>
        <v>473640</v>
      </c>
      <c r="E76" s="200">
        <f>+ROUND('[14]CONS CE Min'!E445,0)</f>
        <v>1688735</v>
      </c>
      <c r="F76" s="200">
        <f t="shared" si="8"/>
        <v>-1215095</v>
      </c>
      <c r="G76" s="189">
        <f t="shared" si="13"/>
        <v>-0.71952970714765785</v>
      </c>
    </row>
    <row r="77" spans="1:7" s="228" customFormat="1">
      <c r="A77" s="180">
        <v>10</v>
      </c>
      <c r="B77" s="182" t="s">
        <v>257</v>
      </c>
      <c r="C77" s="208"/>
      <c r="D77" s="200">
        <f>SUM(D78:D79)</f>
        <v>839540</v>
      </c>
      <c r="E77" s="200">
        <f t="shared" ref="E77" si="14">SUM(E78:E79)</f>
        <v>753636</v>
      </c>
      <c r="F77" s="200">
        <f t="shared" si="8"/>
        <v>85904</v>
      </c>
      <c r="G77" s="189">
        <f t="shared" si="13"/>
        <v>0.11398606223694197</v>
      </c>
    </row>
    <row r="78" spans="1:7">
      <c r="A78" s="180"/>
      <c r="B78" s="190" t="s">
        <v>258</v>
      </c>
      <c r="C78" s="215"/>
      <c r="D78" s="191">
        <f>+ROUND('[14]CONS CE Min'!D449,0)</f>
        <v>907659</v>
      </c>
      <c r="E78" s="191">
        <f>+ROUND('[14]CONS CE Min'!E449,0)</f>
        <v>748324</v>
      </c>
      <c r="F78" s="191">
        <f t="shared" si="8"/>
        <v>159335</v>
      </c>
      <c r="G78" s="192">
        <f t="shared" si="13"/>
        <v>0.21292247742956261</v>
      </c>
    </row>
    <row r="79" spans="1:7">
      <c r="A79" s="180"/>
      <c r="B79" s="190" t="s">
        <v>259</v>
      </c>
      <c r="C79" s="215"/>
      <c r="D79" s="191">
        <f>+ROUND('[14]CONS CE Min'!D458,0)</f>
        <v>-68119</v>
      </c>
      <c r="E79" s="191">
        <f>+ROUND('[14]CONS CE Min'!E458,0)</f>
        <v>5312</v>
      </c>
      <c r="F79" s="191">
        <f t="shared" si="8"/>
        <v>-73431</v>
      </c>
      <c r="G79" s="192">
        <f t="shared" si="13"/>
        <v>-13.823606927710843</v>
      </c>
    </row>
    <row r="80" spans="1:7" s="228" customFormat="1">
      <c r="A80" s="180">
        <v>11</v>
      </c>
      <c r="B80" s="182" t="s">
        <v>260</v>
      </c>
      <c r="C80" s="208"/>
      <c r="D80" s="200">
        <f>SUM(D81:D84)</f>
        <v>63206322</v>
      </c>
      <c r="E80" s="200">
        <f t="shared" ref="E80" si="15">SUM(E81:E84)</f>
        <v>37480355</v>
      </c>
      <c r="F80" s="200">
        <f t="shared" si="8"/>
        <v>25725967</v>
      </c>
      <c r="G80" s="189">
        <f t="shared" si="13"/>
        <v>0.68638536107782333</v>
      </c>
    </row>
    <row r="81" spans="1:7">
      <c r="A81" s="180"/>
      <c r="B81" s="190" t="s">
        <v>261</v>
      </c>
      <c r="C81" s="186"/>
      <c r="D81" s="191">
        <f>+ROUND('[14]CONS CE Min'!D466,0)</f>
        <v>0</v>
      </c>
      <c r="E81" s="191">
        <f>+ROUND('[14]CONS CE Min'!E466,0)</f>
        <v>548133</v>
      </c>
      <c r="F81" s="191">
        <f t="shared" si="8"/>
        <v>-548133</v>
      </c>
      <c r="G81" s="192">
        <f t="shared" si="13"/>
        <v>-1</v>
      </c>
    </row>
    <row r="82" spans="1:7">
      <c r="A82" s="180"/>
      <c r="B82" s="190" t="s">
        <v>262</v>
      </c>
      <c r="C82" s="186"/>
      <c r="D82" s="191">
        <f>+ROUND('[14]CONS CE Min'!D474,0)</f>
        <v>253383</v>
      </c>
      <c r="E82" s="191">
        <f>+ROUND('[14]CONS CE Min'!E474,0)</f>
        <v>248870</v>
      </c>
      <c r="F82" s="191">
        <f t="shared" si="8"/>
        <v>4513</v>
      </c>
      <c r="G82" s="192">
        <f t="shared" si="13"/>
        <v>1.8133965524169245E-2</v>
      </c>
    </row>
    <row r="83" spans="1:7">
      <c r="A83" s="180"/>
      <c r="B83" s="190" t="s">
        <v>263</v>
      </c>
      <c r="C83" s="186"/>
      <c r="D83" s="191">
        <f>+ROUND('[14]CONS CE Min'!D475,0)</f>
        <v>40936630</v>
      </c>
      <c r="E83" s="191">
        <f>+ROUND('[14]CONS CE Min'!E475,0)</f>
        <v>29986074</v>
      </c>
      <c r="F83" s="191">
        <f t="shared" si="8"/>
        <v>10950556</v>
      </c>
      <c r="G83" s="192">
        <f t="shared" si="13"/>
        <v>0.36518805362782736</v>
      </c>
    </row>
    <row r="84" spans="1:7">
      <c r="A84" s="180"/>
      <c r="B84" s="190" t="s">
        <v>264</v>
      </c>
      <c r="C84" s="186"/>
      <c r="D84" s="191">
        <f>+ROUND('[14]CONS CE Min'!D482,0)</f>
        <v>22016309</v>
      </c>
      <c r="E84" s="191">
        <f>+ROUND('[14]CONS CE Min'!E482,0)</f>
        <v>6697278</v>
      </c>
      <c r="F84" s="191">
        <f t="shared" si="8"/>
        <v>15319031</v>
      </c>
      <c r="G84" s="192">
        <f t="shared" si="13"/>
        <v>2.2873518166634264</v>
      </c>
    </row>
    <row r="85" spans="1:7" s="228" customFormat="1">
      <c r="A85" s="292" t="s">
        <v>265</v>
      </c>
      <c r="B85" s="293"/>
      <c r="C85" s="293"/>
      <c r="D85" s="196">
        <f>D38+D41+D63+D64+D65+D71+D72+D76+D77+D80+D59</f>
        <v>1358252682</v>
      </c>
      <c r="E85" s="196">
        <f t="shared" ref="E85" si="16">E38+E41+E63+E64+E65+E71+E72+E76+E77+E80+E59</f>
        <v>1281182275</v>
      </c>
      <c r="F85" s="196">
        <f t="shared" si="8"/>
        <v>77070407</v>
      </c>
      <c r="G85" s="197">
        <f t="shared" si="13"/>
        <v>6.0155692522361817E-2</v>
      </c>
    </row>
    <row r="86" spans="1:7" s="228" customFormat="1" ht="12" thickBot="1">
      <c r="A86" s="202"/>
      <c r="B86" s="203"/>
      <c r="C86" s="204"/>
      <c r="D86" s="205"/>
      <c r="E86" s="205"/>
      <c r="F86" s="205"/>
      <c r="G86" s="192"/>
    </row>
    <row r="87" spans="1:7" s="228" customFormat="1" ht="12" thickBot="1">
      <c r="A87" s="294" t="s">
        <v>266</v>
      </c>
      <c r="B87" s="295"/>
      <c r="C87" s="295"/>
      <c r="D87" s="206">
        <f>+D35-D85</f>
        <v>-7168416</v>
      </c>
      <c r="E87" s="206">
        <f t="shared" ref="E87" si="17">+E35-E85</f>
        <v>33395480</v>
      </c>
      <c r="F87" s="206">
        <f t="shared" si="8"/>
        <v>-40563896</v>
      </c>
      <c r="G87" s="197">
        <f t="shared" si="13"/>
        <v>-1.214652282284908</v>
      </c>
    </row>
    <row r="88" spans="1:7">
      <c r="A88" s="231"/>
      <c r="B88" s="232"/>
      <c r="C88" s="207"/>
      <c r="D88" s="198"/>
      <c r="E88" s="198"/>
      <c r="F88" s="198">
        <f t="shared" si="8"/>
        <v>0</v>
      </c>
      <c r="G88" s="192"/>
    </row>
    <row r="89" spans="1:7" s="228" customFormat="1">
      <c r="A89" s="180" t="s">
        <v>107</v>
      </c>
      <c r="B89" s="182" t="s">
        <v>267</v>
      </c>
      <c r="C89" s="208"/>
      <c r="D89" s="200"/>
      <c r="E89" s="200"/>
      <c r="F89" s="200">
        <f t="shared" si="8"/>
        <v>0</v>
      </c>
      <c r="G89" s="192"/>
    </row>
    <row r="90" spans="1:7" s="228" customFormat="1">
      <c r="A90" s="210"/>
      <c r="B90" s="181" t="s">
        <v>12</v>
      </c>
      <c r="C90" s="208" t="s">
        <v>268</v>
      </c>
      <c r="D90" s="195">
        <f>+ROUND('[14]CONS CE Min'!D495+'[14]CONS CE Min'!D499,0)</f>
        <v>2440</v>
      </c>
      <c r="E90" s="195">
        <f>+ROUND('[14]CONS CE Min'!E495+'[14]CONS CE Min'!E499,0)</f>
        <v>3974</v>
      </c>
      <c r="F90" s="195">
        <f t="shared" si="8"/>
        <v>-1534</v>
      </c>
      <c r="G90" s="189">
        <f t="shared" si="13"/>
        <v>-0.38600905888273779</v>
      </c>
    </row>
    <row r="91" spans="1:7" s="228" customFormat="1">
      <c r="A91" s="210"/>
      <c r="B91" s="181" t="s">
        <v>14</v>
      </c>
      <c r="C91" s="208" t="s">
        <v>269</v>
      </c>
      <c r="D91" s="195">
        <f>+ROUND('[14]CONS CE Min'!D505+'[14]CONS CE Min'!D509,0)</f>
        <v>2231</v>
      </c>
      <c r="E91" s="195">
        <f>+ROUND('[14]CONS CE Min'!E505+'[14]CONS CE Min'!E509,0)</f>
        <v>591</v>
      </c>
      <c r="F91" s="195">
        <f t="shared" si="8"/>
        <v>1640</v>
      </c>
      <c r="G91" s="189">
        <f t="shared" si="13"/>
        <v>2.7749576988155669</v>
      </c>
    </row>
    <row r="92" spans="1:7" s="228" customFormat="1">
      <c r="A92" s="292" t="s">
        <v>270</v>
      </c>
      <c r="B92" s="293"/>
      <c r="C92" s="293" t="s">
        <v>271</v>
      </c>
      <c r="D92" s="196">
        <f>+D90-D91</f>
        <v>209</v>
      </c>
      <c r="E92" s="196">
        <f t="shared" ref="E92" si="18">+E90-E91</f>
        <v>3383</v>
      </c>
      <c r="F92" s="196">
        <f t="shared" si="8"/>
        <v>-3174</v>
      </c>
      <c r="G92" s="197">
        <f t="shared" si="13"/>
        <v>-0.93822051433638787</v>
      </c>
    </row>
    <row r="93" spans="1:7" s="228" customFormat="1">
      <c r="A93" s="210"/>
      <c r="B93" s="211"/>
      <c r="C93" s="182"/>
      <c r="D93" s="200"/>
      <c r="E93" s="200"/>
      <c r="F93" s="200">
        <f t="shared" si="8"/>
        <v>0</v>
      </c>
      <c r="G93" s="192"/>
    </row>
    <row r="94" spans="1:7" s="228" customFormat="1">
      <c r="A94" s="180" t="s">
        <v>113</v>
      </c>
      <c r="B94" s="182" t="s">
        <v>272</v>
      </c>
      <c r="C94" s="182"/>
      <c r="D94" s="200"/>
      <c r="E94" s="200"/>
      <c r="F94" s="200">
        <f t="shared" si="8"/>
        <v>0</v>
      </c>
      <c r="G94" s="192"/>
    </row>
    <row r="95" spans="1:7" s="228" customFormat="1">
      <c r="A95" s="210"/>
      <c r="B95" s="181" t="s">
        <v>12</v>
      </c>
      <c r="C95" s="182" t="s">
        <v>273</v>
      </c>
      <c r="D95" s="195">
        <f>+ROUND(+'[14]CONS CE Min'!D514,0)</f>
        <v>0</v>
      </c>
      <c r="E95" s="195">
        <f>+ROUND(+'[14]CONS CE Min'!E514,0)</f>
        <v>0</v>
      </c>
      <c r="F95" s="195">
        <f t="shared" si="8"/>
        <v>0</v>
      </c>
      <c r="G95" s="192"/>
    </row>
    <row r="96" spans="1:7" s="228" customFormat="1">
      <c r="A96" s="210"/>
      <c r="B96" s="181" t="s">
        <v>14</v>
      </c>
      <c r="C96" s="182" t="s">
        <v>274</v>
      </c>
      <c r="D96" s="195">
        <f>+ROUND(+'[14]CONS CE Min'!D515,0)</f>
        <v>0</v>
      </c>
      <c r="E96" s="195">
        <f>+ROUND(+'[14]CONS CE Min'!E515,0)</f>
        <v>0</v>
      </c>
      <c r="F96" s="195">
        <f t="shared" si="8"/>
        <v>0</v>
      </c>
      <c r="G96" s="192"/>
    </row>
    <row r="97" spans="1:7" s="228" customFormat="1">
      <c r="A97" s="292" t="s">
        <v>275</v>
      </c>
      <c r="B97" s="293"/>
      <c r="C97" s="293" t="s">
        <v>271</v>
      </c>
      <c r="D97" s="196">
        <f>D95-D96</f>
        <v>0</v>
      </c>
      <c r="E97" s="196">
        <f t="shared" ref="E97" si="19">E95-E96</f>
        <v>0</v>
      </c>
      <c r="F97" s="196">
        <f t="shared" si="8"/>
        <v>0</v>
      </c>
      <c r="G97" s="197"/>
    </row>
    <row r="98" spans="1:7" s="228" customFormat="1">
      <c r="A98" s="210"/>
      <c r="B98" s="211"/>
      <c r="C98" s="182"/>
      <c r="D98" s="209"/>
      <c r="E98" s="209"/>
      <c r="F98" s="209">
        <f t="shared" si="8"/>
        <v>0</v>
      </c>
      <c r="G98" s="192"/>
    </row>
    <row r="99" spans="1:7" s="228" customFormat="1">
      <c r="A99" s="210" t="s">
        <v>177</v>
      </c>
      <c r="B99" s="182" t="s">
        <v>276</v>
      </c>
      <c r="C99" s="208"/>
      <c r="D99" s="209"/>
      <c r="E99" s="209"/>
      <c r="F99" s="209">
        <f t="shared" si="8"/>
        <v>0</v>
      </c>
      <c r="G99" s="192"/>
    </row>
    <row r="100" spans="1:7" s="228" customFormat="1">
      <c r="A100" s="210"/>
      <c r="B100" s="211">
        <v>1</v>
      </c>
      <c r="C100" s="208" t="s">
        <v>277</v>
      </c>
      <c r="D100" s="209">
        <f>SUM(D101:D102)</f>
        <v>42625211</v>
      </c>
      <c r="E100" s="209">
        <f t="shared" ref="E100" si="20">SUM(E101:E102)</f>
        <v>1739601</v>
      </c>
      <c r="F100" s="209">
        <f t="shared" si="8"/>
        <v>40885610</v>
      </c>
      <c r="G100" s="189">
        <f t="shared" si="13"/>
        <v>23.502866461907068</v>
      </c>
    </row>
    <row r="101" spans="1:7">
      <c r="A101" s="210"/>
      <c r="B101" s="211"/>
      <c r="C101" s="190" t="s">
        <v>278</v>
      </c>
      <c r="D101" s="191">
        <f>+ROUND(+'[14]CONS CE Min'!D519,0)</f>
        <v>0</v>
      </c>
      <c r="E101" s="191">
        <f>+ROUND(+'[14]CONS CE Min'!E519,0)</f>
        <v>395</v>
      </c>
      <c r="F101" s="191">
        <f t="shared" si="8"/>
        <v>-395</v>
      </c>
      <c r="G101" s="192">
        <f t="shared" si="13"/>
        <v>-1</v>
      </c>
    </row>
    <row r="102" spans="1:7">
      <c r="A102" s="210"/>
      <c r="B102" s="211"/>
      <c r="C102" s="190" t="s">
        <v>279</v>
      </c>
      <c r="D102" s="191">
        <f>+ROUND('[14]CONS CE Min'!D520,0)</f>
        <v>42625211</v>
      </c>
      <c r="E102" s="191">
        <f>+ROUND('[14]CONS CE Min'!E520,0)+4</f>
        <v>1739206</v>
      </c>
      <c r="F102" s="191">
        <f t="shared" si="8"/>
        <v>40886005</v>
      </c>
      <c r="G102" s="192">
        <f t="shared" si="13"/>
        <v>23.508431433654209</v>
      </c>
    </row>
    <row r="103" spans="1:7">
      <c r="A103" s="210"/>
      <c r="B103" s="211">
        <v>2</v>
      </c>
      <c r="C103" s="182" t="s">
        <v>280</v>
      </c>
      <c r="D103" s="209">
        <f>SUM(D104:D105)</f>
        <v>4138134</v>
      </c>
      <c r="E103" s="209">
        <f t="shared" ref="E103" si="21">SUM(E104:E105)</f>
        <v>1364372</v>
      </c>
      <c r="F103" s="209">
        <f t="shared" ref="F103:F120" si="22">+D103-E103</f>
        <v>2773762</v>
      </c>
      <c r="G103" s="189">
        <f t="shared" si="13"/>
        <v>2.0329954000815027</v>
      </c>
    </row>
    <row r="104" spans="1:7">
      <c r="A104" s="210"/>
      <c r="B104" s="211"/>
      <c r="C104" s="190" t="s">
        <v>281</v>
      </c>
      <c r="D104" s="191">
        <f>+ROUND(+'[14]CONS CE Min'!D545,0)</f>
        <v>684</v>
      </c>
      <c r="E104" s="191">
        <f>+ROUND(+'[14]CONS CE Min'!E545,0)</f>
        <v>26720</v>
      </c>
      <c r="F104" s="191">
        <f t="shared" si="22"/>
        <v>-26036</v>
      </c>
      <c r="G104" s="192">
        <f t="shared" si="13"/>
        <v>-0.97440119760479038</v>
      </c>
    </row>
    <row r="105" spans="1:7">
      <c r="A105" s="210"/>
      <c r="B105" s="211"/>
      <c r="C105" s="190" t="s">
        <v>282</v>
      </c>
      <c r="D105" s="191">
        <f>+ROUND('[14]CONS CE Min'!D546,0)+3</f>
        <v>4137450</v>
      </c>
      <c r="E105" s="191">
        <f>+ROUND('[14]CONS CE Min'!E546,0)</f>
        <v>1337652</v>
      </c>
      <c r="F105" s="191">
        <f t="shared" si="22"/>
        <v>2799798</v>
      </c>
      <c r="G105" s="192">
        <f t="shared" si="13"/>
        <v>2.0930690493491579</v>
      </c>
    </row>
    <row r="106" spans="1:7" s="228" customFormat="1">
      <c r="A106" s="292" t="s">
        <v>283</v>
      </c>
      <c r="B106" s="293"/>
      <c r="C106" s="293" t="s">
        <v>284</v>
      </c>
      <c r="D106" s="70">
        <f>D100-D103</f>
        <v>38487077</v>
      </c>
      <c r="E106" s="70">
        <f t="shared" ref="E106" si="23">E100-E103</f>
        <v>375229</v>
      </c>
      <c r="F106" s="70">
        <f t="shared" si="22"/>
        <v>38111848</v>
      </c>
      <c r="G106" s="197">
        <f t="shared" si="13"/>
        <v>101.56956951621544</v>
      </c>
    </row>
    <row r="107" spans="1:7" s="228" customFormat="1" ht="12" thickBot="1">
      <c r="A107" s="233"/>
      <c r="B107" s="234"/>
      <c r="C107" s="212"/>
      <c r="D107" s="213"/>
      <c r="E107" s="213"/>
      <c r="F107" s="213"/>
      <c r="G107" s="192"/>
    </row>
    <row r="108" spans="1:7" s="228" customFormat="1" ht="12" thickBot="1">
      <c r="A108" s="294" t="s">
        <v>285</v>
      </c>
      <c r="B108" s="295"/>
      <c r="C108" s="295"/>
      <c r="D108" s="214">
        <f>D87+D92+D97+D106</f>
        <v>31318870</v>
      </c>
      <c r="E108" s="214">
        <f t="shared" ref="E108" si="24">E87+E92+E97+E106</f>
        <v>33774092</v>
      </c>
      <c r="F108" s="214">
        <f t="shared" si="22"/>
        <v>-2455222</v>
      </c>
      <c r="G108" s="197">
        <f t="shared" si="13"/>
        <v>-7.269542583113707E-2</v>
      </c>
    </row>
    <row r="109" spans="1:7">
      <c r="A109" s="229"/>
      <c r="B109" s="230"/>
      <c r="C109" s="215"/>
      <c r="D109" s="216"/>
      <c r="E109" s="216"/>
      <c r="F109" s="216"/>
      <c r="G109" s="192"/>
    </row>
    <row r="110" spans="1:7" s="228" customFormat="1">
      <c r="A110" s="210" t="s">
        <v>286</v>
      </c>
      <c r="B110" s="182" t="s">
        <v>287</v>
      </c>
      <c r="C110" s="208"/>
      <c r="D110" s="209"/>
      <c r="E110" s="209"/>
      <c r="F110" s="209"/>
      <c r="G110" s="192"/>
    </row>
    <row r="111" spans="1:7" s="228" customFormat="1">
      <c r="A111" s="210"/>
      <c r="B111" s="211" t="s">
        <v>12</v>
      </c>
      <c r="C111" s="208" t="s">
        <v>288</v>
      </c>
      <c r="D111" s="209">
        <f>SUM(D112:D115)</f>
        <v>30425436</v>
      </c>
      <c r="E111" s="209">
        <f t="shared" ref="E111" si="25">SUM(E112:E115)</f>
        <v>29368783</v>
      </c>
      <c r="F111" s="209">
        <f t="shared" si="22"/>
        <v>1056653</v>
      </c>
      <c r="G111" s="189">
        <f t="shared" si="13"/>
        <v>3.5978780598433374E-2</v>
      </c>
    </row>
    <row r="112" spans="1:7">
      <c r="A112" s="229"/>
      <c r="B112" s="193"/>
      <c r="C112" s="190" t="s">
        <v>289</v>
      </c>
      <c r="D112" s="191">
        <f>+ROUND(+'[14]CONS CE Min'!D580,0)</f>
        <v>28788256</v>
      </c>
      <c r="E112" s="191">
        <f>+ROUND(+'[14]CONS CE Min'!E580,0)</f>
        <v>28113389</v>
      </c>
      <c r="F112" s="191">
        <f t="shared" si="22"/>
        <v>674867</v>
      </c>
      <c r="G112" s="192">
        <f t="shared" si="13"/>
        <v>2.4005181303470742E-2</v>
      </c>
    </row>
    <row r="113" spans="1:7">
      <c r="A113" s="229"/>
      <c r="B113" s="193"/>
      <c r="C113" s="190" t="s">
        <v>290</v>
      </c>
      <c r="D113" s="191">
        <f>+ROUND(+'[14]CONS CE Min'!D581,0)</f>
        <v>811354</v>
      </c>
      <c r="E113" s="191">
        <f>+ROUND(+'[14]CONS CE Min'!E581,0)</f>
        <v>650892</v>
      </c>
      <c r="F113" s="191">
        <f t="shared" si="22"/>
        <v>160462</v>
      </c>
      <c r="G113" s="192">
        <f t="shared" si="13"/>
        <v>0.24652630543930484</v>
      </c>
    </row>
    <row r="114" spans="1:7">
      <c r="A114" s="229"/>
      <c r="B114" s="193"/>
      <c r="C114" s="190" t="s">
        <v>291</v>
      </c>
      <c r="D114" s="191">
        <f>+ROUND(+'[14]CONS CE Min'!D582,0)</f>
        <v>825826</v>
      </c>
      <c r="E114" s="191">
        <f>+ROUND(+'[14]CONS CE Min'!E582,0)</f>
        <v>604502</v>
      </c>
      <c r="F114" s="191">
        <f t="shared" si="22"/>
        <v>221324</v>
      </c>
      <c r="G114" s="192">
        <f t="shared" si="13"/>
        <v>0.36612616666280673</v>
      </c>
    </row>
    <row r="115" spans="1:7">
      <c r="A115" s="229"/>
      <c r="B115" s="193"/>
      <c r="C115" s="190" t="s">
        <v>292</v>
      </c>
      <c r="D115" s="191">
        <f>+ROUND(+'[14]CONS CE Min'!D583,0)</f>
        <v>0</v>
      </c>
      <c r="E115" s="191">
        <f>+ROUND(+'[14]CONS CE Min'!E583,0)</f>
        <v>0</v>
      </c>
      <c r="F115" s="191">
        <f t="shared" si="22"/>
        <v>0</v>
      </c>
      <c r="G115" s="192"/>
    </row>
    <row r="116" spans="1:7" s="228" customFormat="1">
      <c r="A116" s="210"/>
      <c r="B116" s="211" t="s">
        <v>14</v>
      </c>
      <c r="C116" s="182" t="s">
        <v>293</v>
      </c>
      <c r="D116" s="200">
        <f>+ROUND(+'[14]CONS CE Min'!D584,0)</f>
        <v>702579</v>
      </c>
      <c r="E116" s="200">
        <f>+ROUND(+'[14]CONS CE Min'!E584,0)</f>
        <v>702051</v>
      </c>
      <c r="F116" s="200">
        <f t="shared" si="22"/>
        <v>528</v>
      </c>
      <c r="G116" s="189">
        <f t="shared" si="13"/>
        <v>7.52082113692595E-4</v>
      </c>
    </row>
    <row r="117" spans="1:7" s="228" customFormat="1">
      <c r="A117" s="210"/>
      <c r="B117" s="211" t="s">
        <v>16</v>
      </c>
      <c r="C117" s="217" t="s">
        <v>294</v>
      </c>
      <c r="D117" s="200">
        <f>+ROUND(+'[14]CONS CE Min'!D587,0)</f>
        <v>0</v>
      </c>
      <c r="E117" s="200">
        <f>+ROUND(+'[14]CONS CE Min'!E587,0)</f>
        <v>0</v>
      </c>
      <c r="F117" s="200">
        <f t="shared" si="22"/>
        <v>0</v>
      </c>
      <c r="G117" s="192"/>
    </row>
    <row r="118" spans="1:7" s="228" customFormat="1">
      <c r="A118" s="292" t="s">
        <v>295</v>
      </c>
      <c r="B118" s="293"/>
      <c r="C118" s="293" t="s">
        <v>284</v>
      </c>
      <c r="D118" s="70">
        <f>D111+D116+D117</f>
        <v>31128015</v>
      </c>
      <c r="E118" s="70">
        <f t="shared" ref="E118" si="26">E111+E116+E117</f>
        <v>30070834</v>
      </c>
      <c r="F118" s="70">
        <f t="shared" si="22"/>
        <v>1057181</v>
      </c>
      <c r="G118" s="197">
        <f t="shared" si="13"/>
        <v>3.5156357818343184E-2</v>
      </c>
    </row>
    <row r="119" spans="1:7">
      <c r="A119" s="229"/>
      <c r="B119" s="230"/>
      <c r="C119" s="186"/>
      <c r="D119" s="218"/>
      <c r="E119" s="218"/>
      <c r="F119" s="218"/>
      <c r="G119" s="192"/>
    </row>
    <row r="120" spans="1:7" ht="12" thickBot="1">
      <c r="A120" s="219" t="s">
        <v>296</v>
      </c>
      <c r="B120" s="235"/>
      <c r="C120" s="236"/>
      <c r="D120" s="220">
        <f>D108-D118</f>
        <v>190855</v>
      </c>
      <c r="E120" s="220">
        <f t="shared" ref="E120" si="27">E108-E118</f>
        <v>3703258</v>
      </c>
      <c r="F120" s="220">
        <f t="shared" si="22"/>
        <v>-3512403</v>
      </c>
      <c r="G120" s="221">
        <f t="shared" si="13"/>
        <v>-0.94846294803116604</v>
      </c>
    </row>
    <row r="124" spans="1:7">
      <c r="C124" s="239"/>
      <c r="D124" s="240"/>
      <c r="E124" s="237"/>
      <c r="G124" s="241"/>
    </row>
    <row r="129" spans="7:7">
      <c r="G129" s="242"/>
    </row>
  </sheetData>
  <mergeCells count="16">
    <mergeCell ref="A2:C2"/>
    <mergeCell ref="F2:G2"/>
    <mergeCell ref="A4:C5"/>
    <mergeCell ref="D4:D5"/>
    <mergeCell ref="E4:E5"/>
    <mergeCell ref="F4:G4"/>
    <mergeCell ref="A35:C35"/>
    <mergeCell ref="B56:C56"/>
    <mergeCell ref="B61:C61"/>
    <mergeCell ref="A85:C85"/>
    <mergeCell ref="A87:C87"/>
    <mergeCell ref="A92:C92"/>
    <mergeCell ref="A97:C97"/>
    <mergeCell ref="A106:C106"/>
    <mergeCell ref="A108:C108"/>
    <mergeCell ref="A118:C118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Schema SP 2021</vt:lpstr>
      <vt:lpstr>Schema CE 2021</vt:lpstr>
      <vt:lpstr>'Schema CE 2021'!Area_stampa</vt:lpstr>
      <vt:lpstr>'Schema SP 2021'!Area_stampa</vt:lpstr>
      <vt:lpstr>'Schema CE 2021'!Titoli_stampa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Nives Di Marco</dc:creator>
  <cp:lastModifiedBy>Tognon Paola </cp:lastModifiedBy>
  <cp:lastPrinted>2022-08-22T15:58:57Z</cp:lastPrinted>
  <dcterms:created xsi:type="dcterms:W3CDTF">2022-08-22T15:56:01Z</dcterms:created>
  <dcterms:modified xsi:type="dcterms:W3CDTF">2022-08-23T06:28:39Z</dcterms:modified>
</cp:coreProperties>
</file>